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3"/>
  </bookViews>
  <sheets>
    <sheet name="Свод" sheetId="1" r:id="rId1"/>
    <sheet name="См№1 ПР" sheetId="2" r:id="rId2"/>
    <sheet name="См№2 Геодез" sheetId="3" r:id="rId3"/>
    <sheet name="Экспертиза" sheetId="4" r:id="rId4"/>
  </sheets>
  <definedNames>
    <definedName name="_xlnm.Print_Area" localSheetId="0">'Свод'!$A$1:$F$27</definedName>
    <definedName name="_xlnm.Print_Area" localSheetId="1">'См№1 ПР'!$A$1:$V$34</definedName>
  </definedNames>
  <calcPr fullCalcOnLoad="1" fullPrecision="0"/>
</workbook>
</file>

<file path=xl/sharedStrings.xml><?xml version="1.0" encoding="utf-8"?>
<sst xmlns="http://schemas.openxmlformats.org/spreadsheetml/2006/main" count="169" uniqueCount="135">
  <si>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</si>
  <si>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</si>
  <si>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</si>
  <si>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</si>
  <si>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</si>
  <si>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</si>
  <si>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</si>
  <si>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</si>
  <si>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</si>
  <si>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</si>
  <si>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</si>
  <si>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</si>
  <si>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</si>
  <si>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</si>
  <si>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</si>
  <si>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</si>
  <si>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</si>
  <si>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</si>
  <si>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Договорной коэффициент</t>
  </si>
  <si>
    <t>Полевые работы</t>
  </si>
  <si>
    <t>Камеральные работы</t>
  </si>
  <si>
    <t>(</t>
  </si>
  <si>
    <t>+</t>
  </si>
  <si>
    <t>)*</t>
  </si>
  <si>
    <t>к Договору №____________________</t>
  </si>
  <si>
    <t>Заказчик:</t>
  </si>
  <si>
    <t>Подрядчик:</t>
  </si>
  <si>
    <t xml:space="preserve">разработки проектной-сметной документации по объекту                                                                             
</t>
  </si>
  <si>
    <t>Ксл</t>
  </si>
  <si>
    <t>6</t>
  </si>
  <si>
    <t>Рабочаяая документация</t>
  </si>
  <si>
    <t>60</t>
  </si>
  <si>
    <t>0,6</t>
  </si>
  <si>
    <t xml:space="preserve">Итого, рублей </t>
  </si>
  <si>
    <t>к Договору №_________________</t>
  </si>
  <si>
    <t xml:space="preserve">                                  на проектные  работы</t>
  </si>
  <si>
    <t>Наименование предприятия, здания, сооружения, стадии проектирования, этапа, вида проектных или изыскательских работ</t>
  </si>
  <si>
    <t>а,тыс.руб.</t>
  </si>
  <si>
    <t xml:space="preserve">Итого, тыс.руб. </t>
  </si>
  <si>
    <t>7</t>
  </si>
  <si>
    <t xml:space="preserve">Приложение №  </t>
  </si>
  <si>
    <t xml:space="preserve">б,тыс.руб. </t>
  </si>
  <si>
    <t>х, Гкал/ч</t>
  </si>
  <si>
    <t xml:space="preserve">____________________  </t>
  </si>
  <si>
    <t>8</t>
  </si>
  <si>
    <t xml:space="preserve"> </t>
  </si>
  <si>
    <t xml:space="preserve">_________________ </t>
  </si>
  <si>
    <t>___________________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</si>
  <si>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</si>
  <si>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</si>
  <si>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</si>
  <si>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</si>
  <si>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</si>
  <si>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</si>
  <si>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</si>
  <si>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</si>
  <si>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</si>
  <si>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</si>
  <si>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</si>
  <si>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</si>
  <si>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</si>
  <si>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</si>
  <si>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</si>
  <si>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</si>
  <si>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</si>
  <si>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</si>
  <si>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</si>
  <si>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</si>
  <si>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</si>
  <si>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</si>
  <si>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</si>
  <si>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</si>
  <si>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</si>
  <si>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</si>
  <si>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</si>
  <si>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</si>
  <si>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</si>
  <si>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</si>
  <si>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</si>
  <si>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_____________________</t>
  </si>
  <si>
    <t xml:space="preserve">                                             Подрядчик:</t>
  </si>
  <si>
    <t>____________</t>
  </si>
  <si>
    <t xml:space="preserve">                                                                                         ______________________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</si>
  <si>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</si>
  <si>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</si>
  <si>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</si>
  <si>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</si>
  <si>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</si>
  <si>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</si>
  <si>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</si>
  <si>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</si>
  <si>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Ki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</si>
  <si>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</si>
  <si>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</si>
  <si>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</si>
  <si>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</si>
  <si>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</si>
  <si>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</si>
  <si>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</si>
  <si>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</si>
  <si>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</si>
  <si>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</si>
  <si>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</si>
  <si>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</si>
  <si>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Согласовано:</t>
  </si>
  <si>
    <t>НДС,       рублей</t>
  </si>
  <si>
    <t>Стоимость работ с НДС,             рублей</t>
  </si>
  <si>
    <t>Экспертиза проектной документации</t>
  </si>
  <si>
    <t>Расчет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</si>
  <si>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</si>
  <si>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Создание инженерно-топографического плана масштаба 1:500 с сечением рельефа  через 0.5 м  на застроенной территории</t>
  </si>
  <si>
    <t>от "___" _________________ 2018 г.</t>
  </si>
  <si>
    <t>"___" _______________ 2018 г.</t>
  </si>
  <si>
    <t>"___" _____________ 2018 г.</t>
  </si>
  <si>
    <t>"___" _____________ 208 г.</t>
  </si>
  <si>
    <t xml:space="preserve">  Итого в текущих ценах 1 кв.2018 г. с договорным коэффициентом и НДС </t>
  </si>
  <si>
    <t>Итого в текущих ценах 1 кв.2018г с Договорным коэффициентом и НДС</t>
  </si>
  <si>
    <t>"      "____________2018г.</t>
  </si>
  <si>
    <t>1 кв.2018 г.</t>
  </si>
  <si>
    <t xml:space="preserve"> главный инженер проекта:  _____________ А.В. Мазуров</t>
  </si>
  <si>
    <t>Составил:</t>
  </si>
  <si>
    <t>Директор по капитальному строительству ____________ М.С. Петин</t>
  </si>
  <si>
    <t>Главный инженер проекта _____________ А.В. Мазуров</t>
  </si>
  <si>
    <t>"____" ____________ 2018 г.</t>
  </si>
  <si>
    <t xml:space="preserve">                                                                                             "____" __________________ 2018 г.</t>
  </si>
  <si>
    <t>Котельная 5,25Гкал/ч</t>
  </si>
  <si>
    <t>К1 Сейсмичность района 7 баллов</t>
  </si>
  <si>
    <t>К2инф.индекс (Письмо Минстроя РФ  №13606-ХМ/09 от 04.04.2018г.)</t>
  </si>
  <si>
    <t>К1 город с количеством жителей от 500 тыс до 1 млн</t>
  </si>
  <si>
    <t>0,42</t>
  </si>
  <si>
    <t>Сэтек=((Спр/Иизм)*П*Ki* + (Сиз/Иизм)*П*Ki)*Кт*Ксл</t>
  </si>
  <si>
    <t>Разработка проектно-сметной документации (рабочая документация)</t>
  </si>
  <si>
    <t xml:space="preserve">"Техническое перевооружение котельной по ул. Агрономическая, 1 в г. Краснодаре 2-этап" </t>
  </si>
  <si>
    <t>Техническое перевооружение котельной по ул. Агрономическая, 1 в г. Краснодаре 2-этап</t>
  </si>
  <si>
    <t xml:space="preserve">"Техническое перевооружение котельной по ул. Агрономическая, 1 в г. Краснодаре 2-этап" 
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</si>
</sst>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0"/>
    </font>
    <font>
      <b/>
      <sz val="10"/>
      <name val="Times New Roman Cyr"/>
      <family val="0"/>
    </font>
    <font>
      <sz val="7"/>
      <name val="Times New Roman Cyr"/>
      <family val="1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5" applyNumberFormat="1" applyFont="1" applyBorder="1" applyAlignment="1">
      <alignment/>
    </xf>
    <xf numFmtId="171" fontId="7" fillId="0" borderId="0" xfId="75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61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3" fillId="0" borderId="0" xfId="6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49" fontId="3" fillId="0" borderId="0" xfId="57" applyNumberFormat="1" applyFont="1" applyAlignment="1">
      <alignment horizontal="center"/>
      <protection/>
    </xf>
    <xf numFmtId="0" fontId="5" fillId="0" borderId="0" xfId="63" applyFont="1" applyAlignment="1">
      <alignment horizontal="left"/>
      <protection/>
    </xf>
    <xf numFmtId="0" fontId="3" fillId="0" borderId="0" xfId="57" applyFont="1" applyAlignment="1">
      <alignment vertical="top"/>
      <protection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49" fontId="10" fillId="0" borderId="0" xfId="57" applyNumberFormat="1" applyFont="1" applyAlignment="1">
      <alignment wrapText="1"/>
      <protection/>
    </xf>
    <xf numFmtId="0" fontId="10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69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207" fontId="0" fillId="0" borderId="0" xfId="0" applyNumberFormat="1" applyAlignment="1">
      <alignment horizontal="center"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49" fontId="3" fillId="0" borderId="18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49" fontId="4" fillId="0" borderId="15" xfId="57" applyNumberFormat="1" applyFont="1" applyBorder="1" applyAlignment="1">
      <alignment horizontal="left" vertical="top" wrapText="1"/>
      <protection/>
    </xf>
    <xf numFmtId="4" fontId="4" fillId="0" borderId="16" xfId="57" applyNumberFormat="1" applyFont="1" applyBorder="1" applyAlignment="1">
      <alignment horizontal="right"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9" fontId="3" fillId="0" borderId="0" xfId="57" applyNumberFormat="1" applyFont="1" applyAlignment="1">
      <alignment horizontal="right" wrapText="1"/>
      <protection/>
    </xf>
    <xf numFmtId="49" fontId="10" fillId="0" borderId="18" xfId="57" applyNumberFormat="1" applyFont="1" applyBorder="1" applyAlignment="1">
      <alignment wrapText="1"/>
      <protection/>
    </xf>
    <xf numFmtId="49" fontId="4" fillId="0" borderId="13" xfId="57" applyNumberFormat="1" applyFont="1" applyBorder="1" applyAlignment="1">
      <alignment horizontal="center" wrapText="1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7" fillId="0" borderId="0" xfId="58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7" fillId="0" borderId="0" xfId="58" applyFont="1">
      <alignment/>
      <protection/>
    </xf>
    <xf numFmtId="14" fontId="3" fillId="0" borderId="0" xfId="58" applyNumberFormat="1" applyFont="1" applyAlignment="1">
      <alignment horizontal="right"/>
      <protection/>
    </xf>
    <xf numFmtId="0" fontId="14" fillId="0" borderId="18" xfId="58" applyFont="1" applyBorder="1" applyAlignment="1">
      <alignment horizontal="center" wrapText="1"/>
      <protection/>
    </xf>
    <xf numFmtId="0" fontId="16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3" fillId="0" borderId="13" xfId="58" applyFont="1" applyBorder="1" applyAlignment="1">
      <alignment horizontal="center" vertical="center"/>
      <protection/>
    </xf>
    <xf numFmtId="0" fontId="16" fillId="0" borderId="21" xfId="58" applyFont="1" applyBorder="1" applyAlignment="1">
      <alignment horizontal="center" wrapText="1"/>
      <protection/>
    </xf>
    <xf numFmtId="0" fontId="17" fillId="0" borderId="22" xfId="58" applyFont="1" applyBorder="1">
      <alignment/>
      <protection/>
    </xf>
    <xf numFmtId="0" fontId="16" fillId="0" borderId="20" xfId="58" applyFont="1" applyBorder="1" applyAlignment="1">
      <alignment horizontal="center" wrapText="1"/>
      <protection/>
    </xf>
    <xf numFmtId="0" fontId="17" fillId="0" borderId="20" xfId="58" applyFont="1" applyBorder="1" applyAlignment="1">
      <alignment horizontal="left" vertical="top" wrapText="1"/>
      <protection/>
    </xf>
    <xf numFmtId="0" fontId="17" fillId="0" borderId="15" xfId="58" applyFont="1" applyBorder="1" applyAlignment="1">
      <alignment horizontal="center" vertical="center" wrapText="1"/>
      <protection/>
    </xf>
    <xf numFmtId="0" fontId="17" fillId="0" borderId="17" xfId="58" applyFont="1" applyBorder="1">
      <alignment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 wrapText="1"/>
      <protection/>
    </xf>
    <xf numFmtId="0" fontId="16" fillId="0" borderId="20" xfId="58" applyFont="1" applyBorder="1" applyAlignment="1">
      <alignment vertical="top" wrapText="1"/>
      <protection/>
    </xf>
    <xf numFmtId="4" fontId="0" fillId="0" borderId="15" xfId="58" applyNumberFormat="1" applyFont="1" applyFill="1" applyBorder="1" applyAlignment="1">
      <alignment horizontal="center" wrapText="1"/>
      <protection/>
    </xf>
    <xf numFmtId="0" fontId="0" fillId="0" borderId="20" xfId="58" applyFont="1" applyBorder="1" applyAlignment="1">
      <alignment vertical="top" wrapText="1"/>
      <protection/>
    </xf>
    <xf numFmtId="0" fontId="16" fillId="0" borderId="2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2" fontId="16" fillId="0" borderId="0" xfId="58" applyNumberFormat="1" applyFont="1">
      <alignment/>
      <protection/>
    </xf>
    <xf numFmtId="4" fontId="16" fillId="0" borderId="15" xfId="58" applyNumberFormat="1" applyFont="1" applyBorder="1" applyAlignment="1">
      <alignment horizontal="center" vertical="center"/>
      <protection/>
    </xf>
    <xf numFmtId="0" fontId="16" fillId="0" borderId="20" xfId="58" applyFont="1" applyBorder="1">
      <alignment/>
      <protection/>
    </xf>
    <xf numFmtId="0" fontId="16" fillId="0" borderId="0" xfId="58" applyFont="1" applyBorder="1">
      <alignment/>
      <protection/>
    </xf>
    <xf numFmtId="4" fontId="0" fillId="0" borderId="15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7" fillId="0" borderId="20" xfId="58" applyFont="1" applyBorder="1" applyAlignment="1">
      <alignment vertical="top" wrapText="1"/>
      <protection/>
    </xf>
    <xf numFmtId="0" fontId="0" fillId="0" borderId="16" xfId="58" applyFont="1" applyBorder="1" applyAlignment="1">
      <alignment vertical="top" wrapText="1"/>
      <protection/>
    </xf>
    <xf numFmtId="0" fontId="16" fillId="0" borderId="21" xfId="58" applyFont="1" applyBorder="1" applyAlignment="1">
      <alignment horizontal="center" vertical="center"/>
      <protection/>
    </xf>
    <xf numFmtId="0" fontId="16" fillId="0" borderId="14" xfId="58" applyFont="1" applyBorder="1" applyAlignment="1">
      <alignment vertical="center" wrapText="1"/>
      <protection/>
    </xf>
    <xf numFmtId="0" fontId="23" fillId="0" borderId="14" xfId="58" applyFont="1" applyBorder="1" applyAlignment="1">
      <alignment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right" vertical="center"/>
      <protection/>
    </xf>
    <xf numFmtId="4" fontId="3" fillId="0" borderId="13" xfId="58" applyNumberFormat="1" applyFont="1" applyBorder="1" applyAlignment="1">
      <alignment horizontal="center" vertical="center"/>
      <protection/>
    </xf>
    <xf numFmtId="0" fontId="16" fillId="0" borderId="2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3" fillId="0" borderId="0" xfId="58" applyFont="1" applyBorder="1" applyAlignment="1">
      <alignment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16" fillId="0" borderId="23" xfId="58" applyFont="1" applyBorder="1" applyAlignment="1">
      <alignment horizontal="center" vertical="center"/>
      <protection/>
    </xf>
    <xf numFmtId="0" fontId="16" fillId="0" borderId="18" xfId="58" applyFont="1" applyBorder="1" applyAlignment="1">
      <alignment vertical="center" wrapText="1"/>
      <protection/>
    </xf>
    <xf numFmtId="0" fontId="24" fillId="0" borderId="18" xfId="58" applyFont="1" applyBorder="1" applyAlignment="1">
      <alignment vertical="center" wrapText="1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right" vertical="center"/>
      <protection/>
    </xf>
    <xf numFmtId="4" fontId="3" fillId="0" borderId="16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16" fillId="0" borderId="10" xfId="58" applyNumberFormat="1" applyFont="1" applyBorder="1" applyAlignment="1">
      <alignment vertical="center" wrapText="1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12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20" fillId="0" borderId="23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vertical="top" wrapText="1"/>
      <protection/>
    </xf>
    <xf numFmtId="9" fontId="16" fillId="0" borderId="12" xfId="58" applyNumberFormat="1" applyFont="1" applyBorder="1" applyAlignment="1">
      <alignment horizontal="center" vertical="center" wrapText="1"/>
      <protection/>
    </xf>
    <xf numFmtId="0" fontId="16" fillId="0" borderId="21" xfId="58" applyFont="1" applyBorder="1" applyAlignment="1">
      <alignment vertical="center" wrapText="1"/>
      <protection/>
    </xf>
    <xf numFmtId="0" fontId="3" fillId="0" borderId="21" xfId="58" applyFont="1" applyBorder="1" applyAlignment="1">
      <alignment horizontal="center" vertical="center"/>
      <protection/>
    </xf>
    <xf numFmtId="175" fontId="3" fillId="0" borderId="14" xfId="58" applyNumberFormat="1" applyFont="1" applyBorder="1" applyAlignment="1">
      <alignment horizontal="center" vertical="center"/>
      <protection/>
    </xf>
    <xf numFmtId="0" fontId="16" fillId="0" borderId="24" xfId="58" applyFont="1" applyBorder="1" applyAlignment="1">
      <alignment horizontal="center" vertical="center"/>
      <protection/>
    </xf>
    <xf numFmtId="0" fontId="25" fillId="0" borderId="11" xfId="58" applyFont="1" applyBorder="1" applyAlignment="1">
      <alignment vertical="center" wrapText="1"/>
      <protection/>
    </xf>
    <xf numFmtId="0" fontId="23" fillId="0" borderId="11" xfId="58" applyFont="1" applyBorder="1" applyAlignment="1">
      <alignment vertical="center" wrapText="1"/>
      <protection/>
    </xf>
    <xf numFmtId="0" fontId="20" fillId="0" borderId="10" xfId="58" applyFont="1" applyBorder="1" applyAlignment="1">
      <alignment horizontal="center" vertical="center"/>
      <protection/>
    </xf>
    <xf numFmtId="0" fontId="16" fillId="0" borderId="23" xfId="58" applyFont="1" applyFill="1" applyBorder="1" applyAlignment="1">
      <alignment horizontal="left" vertical="top" wrapText="1"/>
      <protection/>
    </xf>
    <xf numFmtId="2" fontId="3" fillId="0" borderId="11" xfId="58" applyNumberFormat="1" applyFont="1" applyBorder="1" applyAlignment="1">
      <alignment/>
      <protection/>
    </xf>
    <xf numFmtId="2" fontId="5" fillId="0" borderId="11" xfId="58" applyNumberFormat="1" applyFont="1" applyBorder="1" applyAlignment="1">
      <alignment horizontal="center" vertical="center"/>
      <protection/>
    </xf>
    <xf numFmtId="0" fontId="4" fillId="0" borderId="10" xfId="58" applyFont="1" applyBorder="1">
      <alignment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49" fontId="3" fillId="0" borderId="12" xfId="57" applyNumberFormat="1" applyFont="1" applyFill="1" applyBorder="1" applyAlignment="1">
      <alignment horizontal="left" vertical="top" wrapText="1"/>
      <protection/>
    </xf>
    <xf numFmtId="2" fontId="10" fillId="0" borderId="10" xfId="57" applyNumberFormat="1" applyFont="1" applyBorder="1" applyAlignment="1">
      <alignment vertical="top"/>
      <protection/>
    </xf>
    <xf numFmtId="190" fontId="10" fillId="0" borderId="24" xfId="57" applyNumberFormat="1" applyFont="1" applyBorder="1" applyAlignment="1">
      <alignment vertical="top"/>
      <protection/>
    </xf>
    <xf numFmtId="190" fontId="10" fillId="0" borderId="11" xfId="57" applyNumberFormat="1" applyFont="1" applyBorder="1" applyAlignment="1">
      <alignment vertical="top"/>
      <protection/>
    </xf>
    <xf numFmtId="0" fontId="3" fillId="0" borderId="11" xfId="58" applyFont="1" applyBorder="1">
      <alignment/>
      <protection/>
    </xf>
    <xf numFmtId="0" fontId="3" fillId="0" borderId="12" xfId="58" applyFont="1" applyBorder="1">
      <alignment/>
      <protection/>
    </xf>
    <xf numFmtId="4" fontId="3" fillId="0" borderId="12" xfId="58" applyNumberFormat="1" applyFont="1" applyBorder="1" applyAlignment="1">
      <alignment horizontal="center"/>
      <protection/>
    </xf>
    <xf numFmtId="0" fontId="4" fillId="0" borderId="24" xfId="58" applyFont="1" applyBorder="1">
      <alignment/>
      <protection/>
    </xf>
    <xf numFmtId="0" fontId="5" fillId="0" borderId="11" xfId="58" applyFont="1" applyBorder="1">
      <alignment/>
      <protection/>
    </xf>
    <xf numFmtId="0" fontId="5" fillId="0" borderId="12" xfId="58" applyFont="1" applyBorder="1">
      <alignment/>
      <protection/>
    </xf>
    <xf numFmtId="4" fontId="5" fillId="0" borderId="12" xfId="58" applyNumberFormat="1" applyFont="1" applyBorder="1" applyAlignment="1">
      <alignment horizontal="center"/>
      <protection/>
    </xf>
    <xf numFmtId="0" fontId="70" fillId="0" borderId="0" xfId="66" applyFont="1">
      <alignment/>
      <protection/>
    </xf>
    <xf numFmtId="0" fontId="50" fillId="0" borderId="0" xfId="66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 vertical="top"/>
      <protection/>
    </xf>
    <xf numFmtId="0" fontId="3" fillId="0" borderId="0" xfId="54" applyFont="1" applyAlignment="1">
      <alignment horizontal="center" vertical="top"/>
      <protection/>
    </xf>
    <xf numFmtId="0" fontId="0" fillId="0" borderId="0" xfId="54">
      <alignment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left" vertical="center" wrapText="1" indent="1"/>
      <protection/>
    </xf>
    <xf numFmtId="0" fontId="3" fillId="0" borderId="26" xfId="54" applyFont="1" applyBorder="1" applyAlignment="1">
      <alignment horizontal="left" vertical="center" indent="1"/>
      <protection/>
    </xf>
    <xf numFmtId="0" fontId="13" fillId="33" borderId="25" xfId="54" applyFont="1" applyFill="1" applyBorder="1" applyAlignment="1">
      <alignment horizontal="left" vertical="center"/>
      <protection/>
    </xf>
    <xf numFmtId="0" fontId="3" fillId="0" borderId="27" xfId="54" applyFont="1" applyFill="1" applyBorder="1" applyAlignment="1">
      <alignment vertical="center" wrapText="1"/>
      <protection/>
    </xf>
    <xf numFmtId="0" fontId="3" fillId="0" borderId="25" xfId="54" applyFont="1" applyBorder="1" applyAlignment="1">
      <alignment vertical="center"/>
      <protection/>
    </xf>
    <xf numFmtId="0" fontId="26" fillId="0" borderId="25" xfId="54" applyFont="1" applyBorder="1" applyAlignment="1">
      <alignment vertical="center"/>
      <protection/>
    </xf>
    <xf numFmtId="0" fontId="5" fillId="0" borderId="25" xfId="54" applyFont="1" applyBorder="1" applyAlignment="1">
      <alignment vertical="center"/>
      <protection/>
    </xf>
    <xf numFmtId="0" fontId="5" fillId="0" borderId="28" xfId="54" applyFont="1" applyBorder="1" applyAlignment="1">
      <alignment vertical="center"/>
      <protection/>
    </xf>
    <xf numFmtId="0" fontId="3" fillId="0" borderId="29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4" fontId="5" fillId="0" borderId="30" xfId="54" applyNumberFormat="1" applyFont="1" applyFill="1" applyBorder="1" applyAlignment="1">
      <alignment horizontal="right" vertical="center"/>
      <protection/>
    </xf>
    <xf numFmtId="193" fontId="3" fillId="0" borderId="30" xfId="54" applyNumberFormat="1" applyFont="1" applyFill="1" applyBorder="1" applyAlignment="1">
      <alignment horizontal="right" vertical="center"/>
      <protection/>
    </xf>
    <xf numFmtId="4" fontId="3" fillId="0" borderId="30" xfId="54" applyNumberFormat="1" applyFont="1" applyFill="1" applyBorder="1" applyAlignment="1">
      <alignment horizontal="right" vertical="center"/>
      <protection/>
    </xf>
    <xf numFmtId="4" fontId="5" fillId="0" borderId="30" xfId="54" applyNumberFormat="1" applyFont="1" applyFill="1" applyBorder="1" applyAlignment="1">
      <alignment vertical="center"/>
      <protection/>
    </xf>
    <xf numFmtId="4" fontId="3" fillId="0" borderId="30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183" fontId="3" fillId="0" borderId="30" xfId="54" applyNumberFormat="1" applyFont="1" applyFill="1" applyBorder="1" applyAlignment="1">
      <alignment horizontal="right" vertical="center"/>
      <protection/>
    </xf>
    <xf numFmtId="184" fontId="3" fillId="0" borderId="30" xfId="54" applyNumberFormat="1" applyFont="1" applyFill="1" applyBorder="1" applyAlignment="1">
      <alignment horizontal="right" vertical="center"/>
      <protection/>
    </xf>
    <xf numFmtId="49" fontId="3" fillId="0" borderId="0" xfId="57" applyNumberFormat="1" applyFont="1" applyAlignment="1">
      <alignment horizontal="left" wrapText="1"/>
      <protection/>
    </xf>
    <xf numFmtId="4" fontId="4" fillId="0" borderId="13" xfId="57" applyNumberFormat="1" applyFont="1" applyBorder="1" applyAlignment="1">
      <alignment horizontal="right" wrapText="1"/>
      <protection/>
    </xf>
    <xf numFmtId="4" fontId="4" fillId="0" borderId="10" xfId="57" applyNumberFormat="1" applyFont="1" applyBorder="1" applyAlignment="1">
      <alignment horizontal="right" wrapText="1"/>
      <protection/>
    </xf>
    <xf numFmtId="2" fontId="3" fillId="0" borderId="14" xfId="58" applyNumberFormat="1" applyFont="1" applyFill="1" applyBorder="1" applyAlignment="1">
      <alignment horizontal="center" vertical="center"/>
      <protection/>
    </xf>
    <xf numFmtId="0" fontId="4" fillId="0" borderId="16" xfId="57" applyNumberFormat="1" applyFont="1" applyFill="1" applyBorder="1" applyAlignment="1">
      <alignment horizontal="left" vertical="top" wrapText="1"/>
      <protection/>
    </xf>
    <xf numFmtId="0" fontId="3" fillId="0" borderId="0" xfId="57" applyFont="1" applyAlignment="1">
      <alignment horizontal="left" wrapText="1"/>
      <protection/>
    </xf>
    <xf numFmtId="0" fontId="0" fillId="0" borderId="0" xfId="0" applyAlignment="1">
      <alignment wrapText="1"/>
    </xf>
    <xf numFmtId="49" fontId="3" fillId="0" borderId="0" xfId="57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70" fillId="0" borderId="0" xfId="66" applyFont="1" applyFill="1" applyAlignment="1">
      <alignment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10" fillId="0" borderId="0" xfId="57" applyNumberFormat="1" applyFont="1" applyAlignment="1">
      <alignment horizontal="left" wrapText="1"/>
      <protection/>
    </xf>
    <xf numFmtId="49" fontId="9" fillId="0" borderId="18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9" fontId="3" fillId="0" borderId="12" xfId="57" applyNumberFormat="1" applyFont="1" applyBorder="1" applyAlignment="1">
      <alignment horizontal="left" wrapText="1"/>
      <protection/>
    </xf>
    <xf numFmtId="4" fontId="3" fillId="0" borderId="2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0" fontId="4" fillId="0" borderId="24" xfId="57" applyNumberFormat="1" applyFont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49" fontId="3" fillId="0" borderId="11" xfId="57" applyNumberFormat="1" applyFont="1" applyBorder="1" applyAlignment="1">
      <alignment horizontal="center" wrapText="1"/>
      <protection/>
    </xf>
    <xf numFmtId="49" fontId="4" fillId="0" borderId="24" xfId="57" applyNumberFormat="1" applyFont="1" applyFill="1" applyBorder="1" applyAlignment="1">
      <alignment vertical="top" wrapText="1"/>
      <protection/>
    </xf>
    <xf numFmtId="0" fontId="10" fillId="0" borderId="0" xfId="57" applyFont="1" applyAlignment="1">
      <alignment horizontal="center" vertical="center"/>
      <protection/>
    </xf>
    <xf numFmtId="49" fontId="4" fillId="0" borderId="24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4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7" applyNumberFormat="1" applyFont="1" applyBorder="1" applyAlignment="1">
      <alignment horizontal="center" vertical="top" wrapText="1"/>
      <protection/>
    </xf>
    <xf numFmtId="0" fontId="4" fillId="0" borderId="14" xfId="57" applyNumberFormat="1" applyFont="1" applyBorder="1" applyAlignment="1">
      <alignment horizontal="center" vertical="top" wrapText="1"/>
      <protection/>
    </xf>
    <xf numFmtId="0" fontId="4" fillId="0" borderId="22" xfId="57" applyNumberFormat="1" applyFont="1" applyBorder="1" applyAlignment="1">
      <alignment horizontal="center" vertical="top" wrapText="1"/>
      <protection/>
    </xf>
    <xf numFmtId="0" fontId="4" fillId="0" borderId="24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2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13" fillId="0" borderId="0" xfId="67" applyFont="1" applyAlignment="1" applyProtection="1">
      <alignment horizontal="left" wrapText="1"/>
      <protection locked="0"/>
    </xf>
    <xf numFmtId="0" fontId="13" fillId="0" borderId="0" xfId="67" applyFont="1" applyAlignment="1" applyProtection="1">
      <alignment horizontal="left" vertical="top" wrapText="1"/>
      <protection locked="0"/>
    </xf>
    <xf numFmtId="209" fontId="13" fillId="0" borderId="0" xfId="67" applyNumberFormat="1" applyFont="1" applyAlignment="1" applyProtection="1">
      <alignment horizontal="left" vertical="top" wrapText="1"/>
      <protection locked="0"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" wrapText="1"/>
      <protection/>
    </xf>
    <xf numFmtId="49" fontId="5" fillId="0" borderId="0" xfId="57" applyNumberFormat="1" applyFont="1" applyFill="1" applyBorder="1" applyAlignment="1">
      <alignment horizontal="left" vertical="top" wrapText="1"/>
      <protection/>
    </xf>
    <xf numFmtId="49" fontId="15" fillId="0" borderId="18" xfId="57" applyNumberFormat="1" applyFont="1" applyFill="1" applyBorder="1" applyAlignment="1">
      <alignment horizontal="left" vertical="top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19" fillId="0" borderId="24" xfId="58" applyFont="1" applyBorder="1" applyAlignment="1">
      <alignment horizontal="center" wrapText="1"/>
      <protection/>
    </xf>
    <xf numFmtId="0" fontId="19" fillId="0" borderId="11" xfId="58" applyFont="1" applyBorder="1" applyAlignment="1">
      <alignment horizontal="center" wrapText="1"/>
      <protection/>
    </xf>
    <xf numFmtId="0" fontId="19" fillId="0" borderId="12" xfId="58" applyFont="1" applyBorder="1" applyAlignment="1">
      <alignment horizontal="center" wrapText="1"/>
      <protection/>
    </xf>
    <xf numFmtId="0" fontId="20" fillId="0" borderId="15" xfId="58" applyFont="1" applyBorder="1" applyAlignment="1">
      <alignment horizontal="center" vertical="center"/>
      <protection/>
    </xf>
    <xf numFmtId="0" fontId="21" fillId="0" borderId="15" xfId="58" applyFont="1" applyBorder="1" applyAlignment="1">
      <alignment horizontal="center"/>
      <protection/>
    </xf>
    <xf numFmtId="0" fontId="16" fillId="0" borderId="13" xfId="58" applyFont="1" applyFill="1" applyBorder="1" applyAlignment="1">
      <alignment horizontal="left" vertical="center" wrapText="1"/>
      <protection/>
    </xf>
    <xf numFmtId="0" fontId="22" fillId="0" borderId="15" xfId="58" applyFont="1" applyFill="1" applyBorder="1" applyAlignment="1">
      <alignment horizontal="left" vertical="center" wrapText="1"/>
      <protection/>
    </xf>
    <xf numFmtId="0" fontId="16" fillId="0" borderId="20" xfId="58" applyFont="1" applyBorder="1" applyAlignment="1">
      <alignment vertical="top" wrapText="1"/>
      <protection/>
    </xf>
    <xf numFmtId="0" fontId="0" fillId="0" borderId="20" xfId="58" applyFont="1" applyBorder="1" applyAlignment="1">
      <alignment vertical="top" wrapText="1"/>
      <protection/>
    </xf>
    <xf numFmtId="0" fontId="16" fillId="0" borderId="2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16" fillId="0" borderId="2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9" fillId="0" borderId="24" xfId="58" applyFont="1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12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16" fillId="0" borderId="24" xfId="58" applyFont="1" applyBorder="1" applyAlignment="1">
      <alignment horizontal="left" vertical="top" wrapText="1"/>
      <protection/>
    </xf>
    <xf numFmtId="0" fontId="16" fillId="0" borderId="12" xfId="58" applyFont="1" applyBorder="1" applyAlignment="1">
      <alignment horizontal="left" vertical="top" wrapText="1"/>
      <protection/>
    </xf>
    <xf numFmtId="2" fontId="3" fillId="0" borderId="2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15" fillId="0" borderId="21" xfId="54" applyFont="1" applyBorder="1" applyAlignment="1">
      <alignment horizontal="center" vertical="center" wrapText="1"/>
      <protection/>
    </xf>
    <xf numFmtId="0" fontId="27" fillId="0" borderId="14" xfId="54" applyFont="1" applyBorder="1" applyAlignment="1">
      <alignment horizontal="center" vertical="center" wrapText="1"/>
      <protection/>
    </xf>
    <xf numFmtId="0" fontId="27" fillId="0" borderId="22" xfId="54" applyFont="1" applyBorder="1" applyAlignment="1">
      <alignment horizontal="center" vertical="center" wrapText="1"/>
      <protection/>
    </xf>
    <xf numFmtId="0" fontId="28" fillId="0" borderId="31" xfId="54" applyFont="1" applyBorder="1" applyAlignment="1">
      <alignment horizontal="center" vertical="center" wrapText="1"/>
      <protection/>
    </xf>
    <xf numFmtId="0" fontId="29" fillId="0" borderId="32" xfId="54" applyFont="1" applyBorder="1" applyAlignment="1">
      <alignment horizontal="center" vertical="center" wrapText="1"/>
      <protection/>
    </xf>
    <xf numFmtId="0" fontId="29" fillId="0" borderId="33" xfId="54" applyFont="1" applyBorder="1" applyAlignment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1"/>
  <sheetViews>
    <sheetView view="pageBreakPreview" zoomScaleSheetLayoutView="100" zoomScalePageLayoutView="0" workbookViewId="0" topLeftCell="A4">
      <selection activeCell="H24" sqref="H24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2.75">
      <c r="E1" s="225" t="s">
        <v>40</v>
      </c>
      <c r="F1" s="225"/>
    </row>
    <row r="2" spans="5:6" ht="12.75">
      <c r="E2" s="225" t="s">
        <v>24</v>
      </c>
      <c r="F2" s="225"/>
    </row>
    <row r="3" spans="5:6" ht="12.75">
      <c r="E3" s="225" t="s">
        <v>111</v>
      </c>
      <c r="F3" s="225"/>
    </row>
    <row r="4" spans="5:6" ht="12.75">
      <c r="E4" s="28"/>
      <c r="F4" s="28"/>
    </row>
    <row r="5" spans="2:6" ht="12.75">
      <c r="B5" s="3" t="s">
        <v>25</v>
      </c>
      <c r="E5" s="22" t="s">
        <v>26</v>
      </c>
      <c r="F5" s="28"/>
    </row>
    <row r="6" spans="5:6" ht="12.75">
      <c r="E6" s="224"/>
      <c r="F6" s="224"/>
    </row>
    <row r="7" spans="5:6" ht="12.75">
      <c r="E7" s="224"/>
      <c r="F7" s="224"/>
    </row>
    <row r="8" spans="5:6" ht="34.5" customHeight="1">
      <c r="E8" s="224" t="s">
        <v>79</v>
      </c>
      <c r="F8" s="224"/>
    </row>
    <row r="9" spans="2:6" ht="17.25" customHeight="1">
      <c r="B9" s="3" t="s">
        <v>113</v>
      </c>
      <c r="E9" s="224" t="s">
        <v>112</v>
      </c>
      <c r="F9" s="224"/>
    </row>
    <row r="10" ht="36.75" customHeight="1"/>
    <row r="11" spans="1:6" ht="12.75">
      <c r="A11" s="228" t="s">
        <v>4</v>
      </c>
      <c r="B11" s="228"/>
      <c r="C11" s="228"/>
      <c r="D11" s="228"/>
      <c r="E11" s="228"/>
      <c r="F11" s="228"/>
    </row>
    <row r="12" spans="1:10" ht="20.25" customHeight="1">
      <c r="A12" s="229" t="s">
        <v>27</v>
      </c>
      <c r="B12" s="229"/>
      <c r="C12" s="229"/>
      <c r="D12" s="229"/>
      <c r="E12" s="229"/>
      <c r="F12" s="229"/>
      <c r="G12" s="16"/>
      <c r="H12" s="14"/>
      <c r="I12" s="16"/>
      <c r="J12" s="14"/>
    </row>
    <row r="13" spans="1:18" ht="25.5" customHeight="1">
      <c r="A13" s="227" t="s">
        <v>132</v>
      </c>
      <c r="B13" s="227"/>
      <c r="C13" s="227"/>
      <c r="D13" s="227"/>
      <c r="E13" s="227"/>
      <c r="F13" s="227"/>
      <c r="I13" s="16"/>
      <c r="J13" s="15"/>
      <c r="K13" s="11"/>
      <c r="L13" s="14"/>
      <c r="M13" s="4"/>
      <c r="N13" s="4"/>
      <c r="O13" s="5"/>
      <c r="P13" s="6"/>
      <c r="Q13" s="7"/>
      <c r="R13" s="6"/>
    </row>
    <row r="14" spans="1:18" ht="12.75" customHeight="1">
      <c r="A14" s="230" t="s">
        <v>5</v>
      </c>
      <c r="B14" s="231" t="s">
        <v>6</v>
      </c>
      <c r="C14" s="230" t="s">
        <v>7</v>
      </c>
      <c r="D14" s="226" t="s">
        <v>16</v>
      </c>
      <c r="E14" s="226" t="s">
        <v>105</v>
      </c>
      <c r="F14" s="226" t="s">
        <v>106</v>
      </c>
      <c r="I14" s="17"/>
      <c r="J14" s="18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230"/>
      <c r="B15" s="231"/>
      <c r="C15" s="230"/>
      <c r="D15" s="226"/>
      <c r="E15" s="226"/>
      <c r="F15" s="226"/>
      <c r="I15" s="17"/>
      <c r="J15" s="18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206">
        <v>1</v>
      </c>
      <c r="B16" s="207" t="s">
        <v>131</v>
      </c>
      <c r="C16" s="208" t="s">
        <v>8</v>
      </c>
      <c r="D16" s="209">
        <v>1653661.8</v>
      </c>
      <c r="E16" s="209">
        <v>297659.12</v>
      </c>
      <c r="F16" s="210">
        <v>1951320.92</v>
      </c>
      <c r="H16" s="23"/>
      <c r="I16" s="25"/>
      <c r="J16" s="24"/>
      <c r="K16" s="11"/>
      <c r="L16" s="14"/>
      <c r="M16" s="8"/>
      <c r="N16" s="4"/>
      <c r="O16" s="5"/>
      <c r="P16" s="9"/>
      <c r="Q16" s="7"/>
      <c r="R16" s="6"/>
    </row>
    <row r="17" spans="1:18" ht="12.75">
      <c r="A17" s="206">
        <v>2</v>
      </c>
      <c r="B17" s="207" t="s">
        <v>107</v>
      </c>
      <c r="C17" s="208" t="s">
        <v>108</v>
      </c>
      <c r="D17" s="209">
        <v>439662.47</v>
      </c>
      <c r="E17" s="209">
        <f>79139.23</f>
        <v>79139.23</v>
      </c>
      <c r="F17" s="210">
        <f>518801.7</f>
        <v>518801.7</v>
      </c>
      <c r="H17" s="4"/>
      <c r="I17" s="4"/>
      <c r="J17" s="8"/>
      <c r="K17" s="8"/>
      <c r="L17" s="8"/>
      <c r="M17" s="8"/>
      <c r="N17" s="4"/>
      <c r="O17" s="5"/>
      <c r="P17" s="9"/>
      <c r="Q17" s="7"/>
      <c r="R17" s="7"/>
    </row>
    <row r="18" spans="1:16" ht="12.75">
      <c r="A18" s="206"/>
      <c r="B18" s="207" t="s">
        <v>9</v>
      </c>
      <c r="C18" s="208"/>
      <c r="D18" s="209">
        <f>SUM(D16:D17)</f>
        <v>2093324.27</v>
      </c>
      <c r="E18" s="209">
        <f>SUM(E16:E17)</f>
        <v>376798.35</v>
      </c>
      <c r="F18" s="209">
        <f>SUM(F16:F17)</f>
        <v>2470122.62</v>
      </c>
      <c r="H18" s="4"/>
      <c r="I18" s="4"/>
      <c r="J18" s="10"/>
      <c r="K18" s="8"/>
      <c r="L18" s="8"/>
      <c r="M18" s="12"/>
      <c r="N18" s="4"/>
      <c r="O18" s="5"/>
      <c r="P18" s="9"/>
    </row>
    <row r="19" spans="1:16" ht="12.75" customHeight="1">
      <c r="A19" s="181"/>
      <c r="B19" s="181"/>
      <c r="C19" s="181"/>
      <c r="D19" s="211"/>
      <c r="E19" s="181"/>
      <c r="F19" s="21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181"/>
      <c r="B20" s="26" t="s">
        <v>104</v>
      </c>
      <c r="C20" s="26"/>
      <c r="D20" s="26"/>
      <c r="E20" s="13"/>
      <c r="F20" s="21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 customHeight="1">
      <c r="A21" s="181"/>
      <c r="B21" s="221" t="s">
        <v>121</v>
      </c>
      <c r="C21" s="222"/>
      <c r="D21" s="222"/>
      <c r="E21" s="13"/>
      <c r="F21" s="181"/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181"/>
      <c r="B22" s="181"/>
      <c r="C22" s="187"/>
      <c r="D22" s="187"/>
      <c r="E22" s="211"/>
      <c r="F22" s="181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181"/>
      <c r="B23" s="216"/>
      <c r="C23" s="216"/>
      <c r="D23" s="92"/>
      <c r="E23" s="211"/>
      <c r="F23" s="181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181"/>
      <c r="B24" s="13" t="s">
        <v>120</v>
      </c>
      <c r="C24" s="13"/>
      <c r="D24" s="92"/>
      <c r="E24" s="13"/>
      <c r="F24" s="181"/>
      <c r="H24" s="4"/>
      <c r="I24" s="4"/>
      <c r="J24" s="8"/>
      <c r="K24" s="8"/>
      <c r="L24" s="8"/>
      <c r="M24" s="8"/>
      <c r="N24" s="4"/>
      <c r="O24" s="5"/>
      <c r="P24" s="9"/>
    </row>
    <row r="25" spans="1:15" ht="12.75" customHeight="1">
      <c r="A25" s="181"/>
      <c r="B25" s="223" t="s">
        <v>122</v>
      </c>
      <c r="C25" s="222"/>
      <c r="D25" s="222"/>
      <c r="E25" s="13"/>
      <c r="F25" s="181"/>
      <c r="H25" s="4"/>
      <c r="I25" s="4"/>
      <c r="J25" s="8"/>
      <c r="K25" s="8"/>
      <c r="L25" s="8"/>
      <c r="M25" s="8"/>
      <c r="N25" s="4"/>
      <c r="O25" s="5"/>
    </row>
    <row r="26" spans="1:15" ht="12.75">
      <c r="A26" s="181"/>
      <c r="B26" s="13"/>
      <c r="C26" s="13"/>
      <c r="D26" s="181"/>
      <c r="E26" s="13"/>
      <c r="F26" s="181"/>
      <c r="H26" s="4"/>
      <c r="I26" s="4"/>
      <c r="J26" s="8"/>
      <c r="K26" s="8"/>
      <c r="L26" s="8"/>
      <c r="M26" s="8"/>
      <c r="N26" s="4"/>
      <c r="O26" s="5"/>
    </row>
    <row r="27" spans="1:15" ht="12.75">
      <c r="A27" s="181"/>
      <c r="B27" s="181"/>
      <c r="C27" s="181"/>
      <c r="D27" s="181"/>
      <c r="E27" s="181"/>
      <c r="F27" s="181"/>
      <c r="H27" s="4"/>
      <c r="I27" s="4"/>
      <c r="J27" s="8"/>
      <c r="K27" s="8"/>
      <c r="L27" s="8"/>
      <c r="M27" s="8"/>
      <c r="N27" s="4"/>
      <c r="O27" s="5"/>
    </row>
    <row r="28" spans="1:15" ht="12.75">
      <c r="A28" s="181"/>
      <c r="B28" s="181"/>
      <c r="C28" s="181"/>
      <c r="D28" s="181"/>
      <c r="E28" s="181"/>
      <c r="F28" s="181"/>
      <c r="H28" s="4"/>
      <c r="I28" s="4"/>
      <c r="J28" s="8"/>
      <c r="K28" s="8"/>
      <c r="L28" s="8"/>
      <c r="M28" s="8"/>
      <c r="N28" s="4"/>
      <c r="O28" s="4"/>
    </row>
    <row r="29" spans="1:15" ht="12.75">
      <c r="A29" s="181"/>
      <c r="B29" s="181"/>
      <c r="C29" s="181"/>
      <c r="D29" s="181"/>
      <c r="E29" s="181"/>
      <c r="F29" s="181"/>
      <c r="H29" s="4"/>
      <c r="I29" s="4"/>
      <c r="J29" s="8"/>
      <c r="K29" s="8"/>
      <c r="L29" s="8"/>
      <c r="M29" s="8"/>
      <c r="N29" s="4"/>
      <c r="O29" s="4"/>
    </row>
    <row r="30" spans="10:13" ht="12.75">
      <c r="J30" s="9"/>
      <c r="K30" s="9"/>
      <c r="L30" s="9"/>
      <c r="M30" s="9"/>
    </row>
    <row r="31" spans="10:13" ht="12.75">
      <c r="J31" s="9"/>
      <c r="K31" s="9"/>
      <c r="L31" s="9"/>
      <c r="M31" s="9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</sheetData>
  <sheetProtection/>
  <mergeCells count="18">
    <mergeCell ref="A13:F13"/>
    <mergeCell ref="A11:F11"/>
    <mergeCell ref="A12:F12"/>
    <mergeCell ref="A14:A15"/>
    <mergeCell ref="B14:B15"/>
    <mergeCell ref="C14:C15"/>
    <mergeCell ref="D14:D15"/>
    <mergeCell ref="E14:E15"/>
    <mergeCell ref="B21:D21"/>
    <mergeCell ref="B25:D25"/>
    <mergeCell ref="E9:F9"/>
    <mergeCell ref="E1:F1"/>
    <mergeCell ref="E2:F2"/>
    <mergeCell ref="E3:F3"/>
    <mergeCell ref="E6:F6"/>
    <mergeCell ref="E7:F7"/>
    <mergeCell ref="E8:F8"/>
    <mergeCell ref="F14:F15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3"/>
  <sheetViews>
    <sheetView view="pageBreakPreview" zoomScaleSheetLayoutView="100" zoomScalePageLayoutView="0" workbookViewId="0" topLeftCell="A13">
      <selection activeCell="X15" sqref="X15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6.375" style="0" customWidth="1"/>
    <col min="11" max="11" width="2.875" style="0" customWidth="1"/>
    <col min="12" max="12" width="4.37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42" customWidth="1"/>
    <col min="24" max="24" width="16.375" style="0" customWidth="1"/>
  </cols>
  <sheetData>
    <row r="1" spans="1:22" ht="12.75" customHeight="1">
      <c r="A1" s="3"/>
      <c r="B1" s="3"/>
      <c r="C1" s="3"/>
      <c r="E1" s="27"/>
      <c r="F1" s="27"/>
      <c r="G1" s="27" t="s">
        <v>40</v>
      </c>
      <c r="H1" s="27"/>
      <c r="I1" s="27"/>
      <c r="J1" s="27"/>
      <c r="K1" s="27"/>
      <c r="L1" s="27"/>
      <c r="M1" s="27"/>
      <c r="N1" s="27"/>
      <c r="O1" s="32"/>
      <c r="P1" s="32"/>
      <c r="Q1" s="32"/>
      <c r="R1" s="32"/>
      <c r="S1" s="32"/>
      <c r="T1" s="32"/>
      <c r="U1" s="32"/>
      <c r="V1" s="33"/>
    </row>
    <row r="2" spans="1:22" ht="12.75" customHeight="1">
      <c r="A2" s="3"/>
      <c r="B2" s="3"/>
      <c r="C2" s="3"/>
      <c r="F2" s="27"/>
      <c r="G2" s="27" t="s">
        <v>34</v>
      </c>
      <c r="H2" s="27"/>
      <c r="I2" s="27"/>
      <c r="J2" s="27"/>
      <c r="K2" s="27"/>
      <c r="L2" s="27"/>
      <c r="M2" s="27"/>
      <c r="N2" s="27"/>
      <c r="O2" s="32"/>
      <c r="P2" s="32"/>
      <c r="Q2" s="32"/>
      <c r="R2" s="32"/>
      <c r="S2" s="32"/>
      <c r="T2" s="32"/>
      <c r="U2" s="32"/>
      <c r="V2" s="34"/>
    </row>
    <row r="3" spans="1:22" ht="12.75" customHeight="1">
      <c r="A3" s="3"/>
      <c r="B3" s="3"/>
      <c r="C3" s="3"/>
      <c r="E3" s="27"/>
      <c r="F3" s="27"/>
      <c r="G3" s="27" t="s">
        <v>111</v>
      </c>
      <c r="H3" s="27"/>
      <c r="I3" s="27"/>
      <c r="J3" s="27"/>
      <c r="K3" s="27"/>
      <c r="L3" s="27"/>
      <c r="M3" s="27"/>
      <c r="N3" s="27"/>
      <c r="O3" s="32"/>
      <c r="P3" s="32"/>
      <c r="Q3" s="32"/>
      <c r="R3" s="32"/>
      <c r="S3" s="32"/>
      <c r="T3" s="32"/>
      <c r="U3" s="32"/>
      <c r="V3" s="28"/>
    </row>
    <row r="4" spans="1:22" ht="12.75" customHeight="1">
      <c r="A4" s="3"/>
      <c r="B4" s="3"/>
      <c r="C4" s="3"/>
      <c r="D4" s="3"/>
      <c r="E4" s="28"/>
      <c r="F4" s="28"/>
      <c r="G4" s="3"/>
      <c r="H4" s="3"/>
      <c r="I4" s="3"/>
      <c r="J4" s="3"/>
      <c r="K4" s="3"/>
      <c r="L4" s="3"/>
      <c r="M4" s="3"/>
      <c r="N4" s="3"/>
      <c r="O4" s="29"/>
      <c r="P4" s="29"/>
      <c r="Q4" s="29"/>
      <c r="R4" s="29"/>
      <c r="S4" s="29"/>
      <c r="T4" s="29"/>
      <c r="U4" s="29"/>
      <c r="V4" s="35"/>
    </row>
    <row r="5" spans="1:22" s="30" customFormat="1" ht="12.75" customHeight="1">
      <c r="A5" s="3"/>
      <c r="B5" s="3" t="s">
        <v>25</v>
      </c>
      <c r="C5" s="3"/>
      <c r="D5" s="3"/>
      <c r="E5" s="22"/>
      <c r="F5" s="28"/>
      <c r="G5" s="22" t="s">
        <v>26</v>
      </c>
      <c r="H5" s="22"/>
      <c r="I5" s="22"/>
      <c r="J5" s="22"/>
      <c r="K5" s="22"/>
      <c r="L5" s="22"/>
      <c r="M5" s="3"/>
      <c r="N5" s="3"/>
      <c r="O5" s="36"/>
      <c r="P5" s="37"/>
      <c r="Q5" s="37"/>
      <c r="R5" s="37"/>
      <c r="S5" s="37"/>
      <c r="T5" s="37"/>
      <c r="U5" s="37"/>
      <c r="V5" s="37"/>
    </row>
    <row r="6" spans="1:22" s="30" customFormat="1" ht="12.75" customHeight="1">
      <c r="A6" s="3"/>
      <c r="B6" s="3"/>
      <c r="C6" s="3"/>
      <c r="D6" s="3"/>
      <c r="E6" s="27"/>
      <c r="F6" s="27"/>
      <c r="G6" s="27"/>
      <c r="H6" s="27"/>
      <c r="I6" s="22"/>
      <c r="J6" s="22"/>
      <c r="K6" s="22"/>
      <c r="L6" s="22"/>
      <c r="M6" s="22"/>
      <c r="N6" s="22"/>
      <c r="O6" s="36"/>
      <c r="P6" s="37"/>
      <c r="Q6" s="37"/>
      <c r="R6" s="37"/>
      <c r="S6" s="37"/>
      <c r="T6" s="37"/>
      <c r="U6" s="37"/>
      <c r="V6" s="37"/>
    </row>
    <row r="7" spans="1:22" s="30" customFormat="1" ht="12.75" customHeight="1">
      <c r="A7" s="3"/>
      <c r="B7" s="3"/>
      <c r="C7" s="3"/>
      <c r="D7" s="3"/>
      <c r="E7" s="27"/>
      <c r="F7" s="27"/>
      <c r="G7" s="27"/>
      <c r="H7" s="27"/>
      <c r="I7" s="22"/>
      <c r="J7" s="22"/>
      <c r="K7" s="22"/>
      <c r="L7" s="22"/>
      <c r="M7" s="3"/>
      <c r="N7" s="3"/>
      <c r="O7" s="36"/>
      <c r="P7" s="37"/>
      <c r="Q7" s="37"/>
      <c r="R7" s="37"/>
      <c r="S7" s="37"/>
      <c r="T7" s="37"/>
      <c r="U7" s="37"/>
      <c r="V7" s="37"/>
    </row>
    <row r="8" spans="1:22" s="30" customFormat="1" ht="12.75" customHeight="1">
      <c r="A8" s="3"/>
      <c r="B8" s="3" t="s">
        <v>43</v>
      </c>
      <c r="C8" s="3"/>
      <c r="D8" s="3"/>
      <c r="E8" s="27"/>
      <c r="F8" s="27"/>
      <c r="G8" s="27"/>
      <c r="H8" s="27"/>
      <c r="I8" s="22"/>
      <c r="J8" s="22"/>
      <c r="K8" s="22"/>
      <c r="L8" s="22"/>
      <c r="M8" s="22"/>
      <c r="N8" s="22"/>
      <c r="O8" s="31"/>
      <c r="P8" s="31"/>
      <c r="Q8" s="31"/>
      <c r="R8" s="31"/>
      <c r="S8" s="31"/>
      <c r="T8" s="31"/>
      <c r="U8" s="31"/>
      <c r="V8" s="31"/>
    </row>
    <row r="9" spans="1:22" ht="12.75">
      <c r="A9" s="3"/>
      <c r="B9" s="3" t="s">
        <v>114</v>
      </c>
      <c r="C9" s="3"/>
      <c r="D9" s="3"/>
      <c r="E9" s="27"/>
      <c r="F9" s="27"/>
      <c r="G9" s="22" t="s">
        <v>112</v>
      </c>
      <c r="H9" s="22"/>
      <c r="I9" s="22"/>
      <c r="J9" s="22"/>
      <c r="K9" s="22"/>
      <c r="L9" s="22"/>
      <c r="M9" s="22"/>
      <c r="N9" s="22"/>
      <c r="O9" s="38"/>
      <c r="P9" s="38"/>
      <c r="Q9" s="38"/>
      <c r="R9" s="38"/>
      <c r="S9" s="38"/>
      <c r="T9" s="38"/>
      <c r="U9" s="38"/>
      <c r="V9" s="39"/>
    </row>
    <row r="10" spans="1:22" ht="12.75">
      <c r="A10" s="3"/>
      <c r="B10" s="3"/>
      <c r="C10" s="3"/>
      <c r="D10" s="3"/>
      <c r="E10" s="27"/>
      <c r="F10" s="27"/>
      <c r="G10" s="22"/>
      <c r="H10" s="22"/>
      <c r="I10" s="22"/>
      <c r="J10" s="22"/>
      <c r="K10" s="22"/>
      <c r="L10" s="22"/>
      <c r="M10" s="22"/>
      <c r="N10" s="22"/>
      <c r="O10" s="38"/>
      <c r="P10" s="38"/>
      <c r="Q10" s="38"/>
      <c r="R10" s="38"/>
      <c r="S10" s="38"/>
      <c r="T10" s="38"/>
      <c r="U10" s="38"/>
      <c r="V10" s="39"/>
    </row>
    <row r="11" spans="1:22" ht="12.75">
      <c r="A11" s="3"/>
      <c r="B11" s="3"/>
      <c r="C11" s="3"/>
      <c r="D11" s="3" t="s">
        <v>14</v>
      </c>
      <c r="E11" s="27"/>
      <c r="F11" s="27"/>
      <c r="G11" s="22"/>
      <c r="H11" s="22"/>
      <c r="I11" s="22"/>
      <c r="J11" s="22"/>
      <c r="K11" s="22"/>
      <c r="L11" s="22"/>
      <c r="M11" s="22"/>
      <c r="N11" s="22"/>
      <c r="O11" s="38"/>
      <c r="P11" s="38"/>
      <c r="Q11" s="38"/>
      <c r="R11" s="38"/>
      <c r="S11" s="38"/>
      <c r="T11" s="38"/>
      <c r="U11" s="38"/>
      <c r="V11" s="39"/>
    </row>
    <row r="12" spans="1:22" ht="12.75">
      <c r="A12" s="40"/>
      <c r="B12" s="244" t="s">
        <v>35</v>
      </c>
      <c r="C12" s="244"/>
      <c r="D12" s="244"/>
      <c r="E12" s="244"/>
      <c r="F12" s="244"/>
      <c r="G12" s="244"/>
      <c r="H12" s="244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35"/>
    </row>
    <row r="13" spans="1:22" ht="23.25" customHeight="1">
      <c r="A13" s="234" t="s">
        <v>36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8" ht="23.25" customHeight="1">
      <c r="A14" s="93"/>
      <c r="B14" s="93"/>
      <c r="C14" s="235" t="s">
        <v>132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Y14" s="42"/>
      <c r="AB14" s="43"/>
    </row>
    <row r="15" spans="1:22" ht="78.75" customHeight="1">
      <c r="A15" s="44" t="s">
        <v>0</v>
      </c>
      <c r="B15" s="44" t="s">
        <v>1</v>
      </c>
      <c r="C15" s="245" t="s">
        <v>2</v>
      </c>
      <c r="D15" s="246"/>
      <c r="E15" s="247" t="s">
        <v>15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6"/>
      <c r="V15" s="44" t="s">
        <v>12</v>
      </c>
    </row>
    <row r="16" spans="1:22" ht="11.25" customHeight="1">
      <c r="A16" s="45">
        <v>1</v>
      </c>
      <c r="B16" s="45">
        <v>2</v>
      </c>
      <c r="C16" s="248">
        <v>3</v>
      </c>
      <c r="D16" s="249"/>
      <c r="E16" s="250" t="s">
        <v>11</v>
      </c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49"/>
      <c r="V16" s="46">
        <v>5</v>
      </c>
    </row>
    <row r="17" spans="1:22" ht="124.5" customHeight="1">
      <c r="A17" s="47" t="s">
        <v>3</v>
      </c>
      <c r="B17" s="48" t="s">
        <v>125</v>
      </c>
      <c r="C17" s="251" t="s">
        <v>109</v>
      </c>
      <c r="D17" s="252"/>
      <c r="E17" s="49" t="s">
        <v>21</v>
      </c>
      <c r="F17" s="50">
        <f>D18</f>
        <v>404.6</v>
      </c>
      <c r="G17" s="51" t="s">
        <v>22</v>
      </c>
      <c r="H17" s="51">
        <f>D20</f>
        <v>5.25</v>
      </c>
      <c r="I17" s="52" t="s">
        <v>10</v>
      </c>
      <c r="J17" s="53">
        <f>D19</f>
        <v>180.92</v>
      </c>
      <c r="K17" s="54" t="s">
        <v>23</v>
      </c>
      <c r="L17" s="87"/>
      <c r="M17" s="55"/>
      <c r="N17" s="55"/>
      <c r="O17" s="56"/>
      <c r="P17" s="56"/>
      <c r="Q17" s="56"/>
      <c r="R17" s="56"/>
      <c r="S17" s="56"/>
      <c r="T17" s="56"/>
      <c r="U17" s="56"/>
      <c r="V17" s="217">
        <f>ROUND((F17+H17*J17)*H19*J19*D21,2)</f>
        <v>6562.15</v>
      </c>
    </row>
    <row r="18" spans="1:22" ht="11.25" customHeight="1">
      <c r="A18" s="57"/>
      <c r="B18" s="58"/>
      <c r="C18" s="59" t="s">
        <v>37</v>
      </c>
      <c r="D18" s="60">
        <v>404.6</v>
      </c>
      <c r="E18" s="61"/>
      <c r="F18" s="61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91"/>
    </row>
    <row r="19" spans="1:22" ht="11.25" customHeight="1">
      <c r="A19" s="57"/>
      <c r="B19" s="58"/>
      <c r="C19" s="59" t="s">
        <v>41</v>
      </c>
      <c r="D19" s="64">
        <v>180.92</v>
      </c>
      <c r="E19" s="65"/>
      <c r="F19" s="66"/>
      <c r="G19" s="67" t="s">
        <v>10</v>
      </c>
      <c r="H19" s="68">
        <f>D22</f>
        <v>1.15</v>
      </c>
      <c r="I19" s="69" t="s">
        <v>10</v>
      </c>
      <c r="J19" s="70">
        <f>D23</f>
        <v>3.83</v>
      </c>
      <c r="K19" s="71" t="s">
        <v>10</v>
      </c>
      <c r="L19" s="233">
        <f>D21</f>
        <v>1.1</v>
      </c>
      <c r="M19" s="233"/>
      <c r="N19" s="68"/>
      <c r="O19" s="67"/>
      <c r="P19" s="62"/>
      <c r="Q19" s="62"/>
      <c r="R19" s="62"/>
      <c r="S19" s="62"/>
      <c r="T19" s="62"/>
      <c r="U19" s="63"/>
      <c r="V19" s="91"/>
    </row>
    <row r="20" spans="1:22" ht="11.25" customHeight="1">
      <c r="A20" s="57"/>
      <c r="B20" s="72"/>
      <c r="C20" s="59" t="s">
        <v>42</v>
      </c>
      <c r="D20" s="213">
        <v>5.25</v>
      </c>
      <c r="E20" s="61"/>
      <c r="F20" s="61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91"/>
    </row>
    <row r="21" spans="1:22" ht="27" customHeight="1">
      <c r="A21" s="57"/>
      <c r="B21" s="243" t="s">
        <v>128</v>
      </c>
      <c r="C21" s="241"/>
      <c r="D21" s="220">
        <v>1.1</v>
      </c>
      <c r="E21" s="61"/>
      <c r="F21" s="61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91"/>
    </row>
    <row r="22" spans="1:22" ht="15.75" customHeight="1">
      <c r="A22" s="57"/>
      <c r="B22" s="240" t="s">
        <v>126</v>
      </c>
      <c r="C22" s="241"/>
      <c r="D22" s="64">
        <v>1.15</v>
      </c>
      <c r="E22" s="61"/>
      <c r="F22" s="61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91"/>
    </row>
    <row r="23" spans="1:28" ht="27.75" customHeight="1">
      <c r="A23" s="88"/>
      <c r="B23" s="260" t="s">
        <v>127</v>
      </c>
      <c r="C23" s="261"/>
      <c r="D23" s="86">
        <v>3.83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90"/>
      <c r="AA23" s="253"/>
      <c r="AB23" s="253"/>
    </row>
    <row r="24" spans="1:28" ht="14.25" customHeight="1">
      <c r="A24" s="94"/>
      <c r="B24" s="89"/>
      <c r="C24" s="257" t="s">
        <v>38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9"/>
      <c r="V24" s="217">
        <f>V17</f>
        <v>6562.15</v>
      </c>
      <c r="AA24" s="76"/>
      <c r="AB24" s="76"/>
    </row>
    <row r="25" spans="1:22" ht="13.5" customHeight="1">
      <c r="A25" s="77" t="s">
        <v>17</v>
      </c>
      <c r="B25" s="78"/>
      <c r="C25" s="254" t="s">
        <v>33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6"/>
      <c r="V25" s="217">
        <f>V24*1000</f>
        <v>6562150</v>
      </c>
    </row>
    <row r="26" spans="1:28" ht="16.5" customHeight="1">
      <c r="A26" s="77" t="s">
        <v>29</v>
      </c>
      <c r="B26" s="264" t="s">
        <v>18</v>
      </c>
      <c r="C26" s="265"/>
      <c r="D26" s="20" t="s">
        <v>129</v>
      </c>
      <c r="E26" s="238">
        <f>V25</f>
        <v>6562150</v>
      </c>
      <c r="F26" s="239"/>
      <c r="G26" s="239"/>
      <c r="H26" s="239"/>
      <c r="I26" s="239"/>
      <c r="J26" s="239"/>
      <c r="K26" s="79" t="s">
        <v>10</v>
      </c>
      <c r="L26" s="79" t="str">
        <f>D26</f>
        <v>0,42</v>
      </c>
      <c r="M26" s="79"/>
      <c r="N26" s="79"/>
      <c r="O26" s="79"/>
      <c r="P26" s="79"/>
      <c r="Q26" s="79"/>
      <c r="R26" s="79"/>
      <c r="S26" s="79"/>
      <c r="T26" s="79"/>
      <c r="U26" s="79"/>
      <c r="V26" s="217">
        <f>ROUND(E26*L26,3)</f>
        <v>2756103</v>
      </c>
      <c r="Z26" s="262"/>
      <c r="AA26" s="262"/>
      <c r="AB26" s="262"/>
    </row>
    <row r="27" spans="1:27" ht="12.75">
      <c r="A27" s="80" t="s">
        <v>39</v>
      </c>
      <c r="B27" s="1"/>
      <c r="C27" s="2" t="s">
        <v>13</v>
      </c>
      <c r="D27" s="81">
        <v>0.18</v>
      </c>
      <c r="E27" s="19"/>
      <c r="F27" s="19"/>
      <c r="G27" s="19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217">
        <f>V26*0.18</f>
        <v>496098.54</v>
      </c>
      <c r="Z27" s="263"/>
      <c r="AA27" s="263"/>
    </row>
    <row r="28" spans="1:22" ht="19.5" customHeight="1">
      <c r="A28" s="21" t="s">
        <v>44</v>
      </c>
      <c r="B28" s="242" t="s">
        <v>115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83"/>
      <c r="P28" s="13"/>
      <c r="Q28" s="13"/>
      <c r="R28" s="13"/>
      <c r="S28" s="13"/>
      <c r="T28" s="13"/>
      <c r="U28" s="13"/>
      <c r="V28" s="218">
        <f>V26+V27</f>
        <v>3252201.54</v>
      </c>
    </row>
    <row r="29" spans="2:22" ht="12.75">
      <c r="B29" s="236" t="s">
        <v>30</v>
      </c>
      <c r="C29" s="237"/>
      <c r="D29" s="20" t="s">
        <v>31</v>
      </c>
      <c r="E29" s="238">
        <f>V28</f>
        <v>3252201.54</v>
      </c>
      <c r="F29" s="239"/>
      <c r="G29" s="239"/>
      <c r="H29" s="239"/>
      <c r="I29" s="239"/>
      <c r="J29" s="239"/>
      <c r="K29" s="84" t="s">
        <v>10</v>
      </c>
      <c r="L29" s="79" t="s">
        <v>32</v>
      </c>
      <c r="M29" s="79"/>
      <c r="N29" s="79"/>
      <c r="O29" s="83"/>
      <c r="P29" s="85"/>
      <c r="Q29" s="85"/>
      <c r="R29" s="85"/>
      <c r="S29" s="85"/>
      <c r="T29" s="85"/>
      <c r="U29" s="85"/>
      <c r="V29" s="218">
        <f>V28*L29</f>
        <v>1951320.92</v>
      </c>
    </row>
    <row r="30" spans="2:14" ht="12.75">
      <c r="B30" s="13"/>
      <c r="C30" s="13"/>
      <c r="D30" s="3"/>
      <c r="E30" s="3"/>
      <c r="F30" s="3"/>
      <c r="G30" s="3"/>
      <c r="H30" s="13"/>
      <c r="I30" s="3"/>
      <c r="J30" s="3"/>
      <c r="K30" s="3"/>
      <c r="L30" s="3"/>
      <c r="M30" s="3"/>
      <c r="N30" s="3"/>
    </row>
    <row r="31" spans="2:7" ht="15">
      <c r="B31" s="179"/>
      <c r="C31" s="180"/>
      <c r="G31" s="180"/>
    </row>
    <row r="32" spans="2:7" ht="15">
      <c r="B32" s="179" t="s">
        <v>120</v>
      </c>
      <c r="C32" s="180"/>
      <c r="G32" s="180"/>
    </row>
    <row r="33" spans="2:22" ht="13.5">
      <c r="B33" s="232" t="s">
        <v>119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</row>
  </sheetData>
  <sheetProtection/>
  <mergeCells count="23">
    <mergeCell ref="AA23:AB23"/>
    <mergeCell ref="C25:U25"/>
    <mergeCell ref="C24:U24"/>
    <mergeCell ref="B23:C23"/>
    <mergeCell ref="Z26:AB26"/>
    <mergeCell ref="Z27:AA27"/>
    <mergeCell ref="E26:J26"/>
    <mergeCell ref="B26:C26"/>
    <mergeCell ref="B12:H12"/>
    <mergeCell ref="C15:D15"/>
    <mergeCell ref="E15:U15"/>
    <mergeCell ref="C16:D16"/>
    <mergeCell ref="E16:U16"/>
    <mergeCell ref="C17:D17"/>
    <mergeCell ref="B33:V33"/>
    <mergeCell ref="L19:M19"/>
    <mergeCell ref="A13:V13"/>
    <mergeCell ref="C14:V14"/>
    <mergeCell ref="B29:C29"/>
    <mergeCell ref="E29:J29"/>
    <mergeCell ref="B22:C22"/>
    <mergeCell ref="B28:N28"/>
    <mergeCell ref="B21:C2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PageLayoutView="0" workbookViewId="0" topLeftCell="A4">
      <selection activeCell="A9" sqref="A9:O9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35.25390625" style="0" customWidth="1"/>
    <col min="4" max="4" width="7.375" style="0" customWidth="1"/>
    <col min="5" max="5" width="14.875" style="0" customWidth="1"/>
    <col min="6" max="6" width="6.25390625" style="0" customWidth="1"/>
    <col min="7" max="7" width="2.25390625" style="0" customWidth="1"/>
    <col min="8" max="8" width="5.375" style="0" customWidth="1"/>
    <col min="9" max="9" width="2.625" style="0" customWidth="1"/>
    <col min="10" max="10" width="5.00390625" style="0" customWidth="1"/>
    <col min="11" max="11" width="1.625" style="0" customWidth="1"/>
    <col min="12" max="12" width="5.25390625" style="0" customWidth="1"/>
    <col min="13" max="13" width="1.25" style="0" customWidth="1"/>
    <col min="14" max="14" width="4.125" style="0" customWidth="1"/>
    <col min="15" max="15" width="12.375" style="0" customWidth="1"/>
  </cols>
  <sheetData>
    <row r="1" spans="1:15" ht="12.75">
      <c r="A1" s="95"/>
      <c r="B1" s="96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95"/>
      <c r="B2" s="96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.75">
      <c r="A3" s="95"/>
      <c r="B3" s="266" t="s">
        <v>25</v>
      </c>
      <c r="C3" s="266"/>
      <c r="D3" s="97"/>
      <c r="E3" s="97"/>
      <c r="F3" s="98" t="s">
        <v>26</v>
      </c>
      <c r="G3" s="98"/>
      <c r="H3" s="99"/>
      <c r="I3" s="99"/>
      <c r="J3" s="99"/>
      <c r="K3" s="99"/>
      <c r="L3" s="99"/>
      <c r="M3" s="99"/>
      <c r="N3" s="99"/>
      <c r="O3" s="99"/>
    </row>
    <row r="4" spans="1:15" ht="15.75">
      <c r="A4" s="95"/>
      <c r="B4" s="267"/>
      <c r="C4" s="267"/>
      <c r="D4" s="267"/>
      <c r="E4" s="97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15.75">
      <c r="A5" s="95"/>
      <c r="B5" s="266" t="s">
        <v>46</v>
      </c>
      <c r="C5" s="266"/>
      <c r="D5" s="97"/>
      <c r="E5" s="97"/>
      <c r="F5" s="266" t="s">
        <v>47</v>
      </c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5.75">
      <c r="A6" s="95"/>
      <c r="B6" s="267" t="s">
        <v>117</v>
      </c>
      <c r="C6" s="267"/>
      <c r="D6" s="97"/>
      <c r="E6" s="97"/>
      <c r="F6" s="267" t="s">
        <v>117</v>
      </c>
      <c r="G6" s="267"/>
      <c r="H6" s="267"/>
      <c r="I6" s="267"/>
      <c r="J6" s="267"/>
      <c r="K6" s="267"/>
      <c r="L6" s="267"/>
      <c r="M6" s="267"/>
      <c r="N6" s="267"/>
      <c r="O6" s="267"/>
    </row>
    <row r="7" spans="1:15" ht="12.75">
      <c r="A7" s="95"/>
      <c r="B7" s="95"/>
      <c r="C7" s="269" t="s">
        <v>48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100"/>
    </row>
    <row r="8" spans="1:15" ht="12.75">
      <c r="A8" s="95"/>
      <c r="B8" s="95"/>
      <c r="C8" s="270" t="s">
        <v>49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95"/>
    </row>
    <row r="9" spans="1:15" ht="12.75">
      <c r="A9" s="271" t="s">
        <v>133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5" ht="15">
      <c r="A10" s="95"/>
      <c r="B10" s="101" t="s">
        <v>45</v>
      </c>
      <c r="C10" s="272" t="s">
        <v>50</v>
      </c>
      <c r="D10" s="272"/>
      <c r="E10" s="272"/>
      <c r="F10" s="272"/>
      <c r="G10" s="272"/>
      <c r="H10" s="272"/>
      <c r="I10" s="272"/>
      <c r="J10" s="272"/>
      <c r="K10" s="272"/>
      <c r="L10" s="272"/>
      <c r="M10" s="101"/>
      <c r="N10" s="101"/>
      <c r="O10" s="101"/>
    </row>
    <row r="11" spans="1:15" ht="12.75">
      <c r="A11" s="95"/>
      <c r="B11" s="273" t="s">
        <v>51</v>
      </c>
      <c r="C11" s="273" t="s">
        <v>52</v>
      </c>
      <c r="D11" s="273" t="s">
        <v>53</v>
      </c>
      <c r="E11" s="273" t="s">
        <v>54</v>
      </c>
      <c r="F11" s="274" t="s">
        <v>55</v>
      </c>
      <c r="G11" s="275"/>
      <c r="H11" s="275"/>
      <c r="I11" s="275"/>
      <c r="J11" s="275"/>
      <c r="K11" s="275"/>
      <c r="L11" s="275"/>
      <c r="M11" s="275"/>
      <c r="N11" s="275"/>
      <c r="O11" s="278" t="s">
        <v>56</v>
      </c>
    </row>
    <row r="12" spans="1:15" ht="12.75">
      <c r="A12" s="95"/>
      <c r="B12" s="273"/>
      <c r="C12" s="273"/>
      <c r="D12" s="273"/>
      <c r="E12" s="273"/>
      <c r="F12" s="276"/>
      <c r="G12" s="277"/>
      <c r="H12" s="277"/>
      <c r="I12" s="277"/>
      <c r="J12" s="277"/>
      <c r="K12" s="277"/>
      <c r="L12" s="277"/>
      <c r="M12" s="277"/>
      <c r="N12" s="277"/>
      <c r="O12" s="279"/>
    </row>
    <row r="13" spans="1:15" ht="12.75">
      <c r="A13" s="95"/>
      <c r="B13" s="102">
        <v>1</v>
      </c>
      <c r="C13" s="102">
        <v>2</v>
      </c>
      <c r="D13" s="102">
        <v>3</v>
      </c>
      <c r="E13" s="102">
        <v>4</v>
      </c>
      <c r="F13" s="280">
        <v>5</v>
      </c>
      <c r="G13" s="281"/>
      <c r="H13" s="281"/>
      <c r="I13" s="281"/>
      <c r="J13" s="281"/>
      <c r="K13" s="281"/>
      <c r="L13" s="281"/>
      <c r="M13" s="281"/>
      <c r="N13" s="281"/>
      <c r="O13" s="104">
        <v>6</v>
      </c>
    </row>
    <row r="14" spans="1:15" ht="12.75">
      <c r="A14" s="95"/>
      <c r="B14" s="105"/>
      <c r="C14" s="105" t="s">
        <v>57</v>
      </c>
      <c r="D14" s="102"/>
      <c r="E14" s="106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1:15" ht="12.75">
      <c r="A15" s="95"/>
      <c r="B15" s="107"/>
      <c r="C15" s="108" t="s">
        <v>58</v>
      </c>
      <c r="D15" s="109">
        <v>0.5</v>
      </c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1:15" ht="12.75">
      <c r="A16" s="95"/>
      <c r="B16" s="107"/>
      <c r="C16" s="108"/>
      <c r="D16" s="109"/>
      <c r="E16" s="113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5" ht="12.75">
      <c r="A17" s="95"/>
      <c r="B17" s="28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</row>
    <row r="18" spans="1:15" ht="12.75">
      <c r="A18" s="95"/>
      <c r="B18" s="285">
        <v>1</v>
      </c>
      <c r="C18" s="287" t="s">
        <v>110</v>
      </c>
      <c r="D18" s="114"/>
      <c r="E18" s="289" t="s">
        <v>59</v>
      </c>
      <c r="F18" s="291" t="s">
        <v>19</v>
      </c>
      <c r="G18" s="292"/>
      <c r="H18" s="292"/>
      <c r="I18" s="292"/>
      <c r="J18" s="292"/>
      <c r="K18" s="292"/>
      <c r="L18" s="292"/>
      <c r="M18" s="292"/>
      <c r="N18" s="292"/>
      <c r="O18" s="115"/>
    </row>
    <row r="19" spans="1:15" ht="12.75">
      <c r="A19" s="95"/>
      <c r="B19" s="286"/>
      <c r="C19" s="288"/>
      <c r="D19" s="116"/>
      <c r="E19" s="290"/>
      <c r="F19" s="117">
        <v>3284</v>
      </c>
      <c r="G19" s="118" t="s">
        <v>60</v>
      </c>
      <c r="H19" s="119">
        <f>D15</f>
        <v>0.5</v>
      </c>
      <c r="I19" s="118" t="s">
        <v>60</v>
      </c>
      <c r="J19" s="118">
        <f>D23</f>
        <v>1.1</v>
      </c>
      <c r="K19" s="118" t="s">
        <v>60</v>
      </c>
      <c r="L19" s="95">
        <f>D22</f>
        <v>1.55</v>
      </c>
      <c r="M19" s="118"/>
      <c r="N19" s="95"/>
      <c r="O19" s="120">
        <f>F19*J19*H19*L19</f>
        <v>2799.61</v>
      </c>
    </row>
    <row r="20" spans="1:15" ht="12.75">
      <c r="A20" s="95"/>
      <c r="B20" s="286"/>
      <c r="C20" s="288"/>
      <c r="D20" s="116"/>
      <c r="E20" s="290"/>
      <c r="F20" s="121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ht="12.75">
      <c r="A21" s="95"/>
      <c r="B21" s="286"/>
      <c r="C21" s="124" t="s">
        <v>61</v>
      </c>
      <c r="D21" s="116"/>
      <c r="E21" s="290"/>
      <c r="F21" s="117"/>
      <c r="G21" s="125"/>
      <c r="H21" s="125"/>
      <c r="I21" s="125"/>
      <c r="J21" s="125"/>
      <c r="K21" s="125"/>
      <c r="L21" s="125"/>
      <c r="M21" s="125"/>
      <c r="N21" s="125"/>
      <c r="O21" s="123"/>
    </row>
    <row r="22" spans="1:15" ht="12.75">
      <c r="A22" s="95"/>
      <c r="B22" s="286"/>
      <c r="C22" s="124" t="s">
        <v>62</v>
      </c>
      <c r="D22" s="126">
        <v>1.55</v>
      </c>
      <c r="E22" s="290"/>
      <c r="F22" s="293" t="s">
        <v>20</v>
      </c>
      <c r="G22" s="294"/>
      <c r="H22" s="294"/>
      <c r="I22" s="294"/>
      <c r="J22" s="294"/>
      <c r="K22" s="294"/>
      <c r="L22" s="294"/>
      <c r="M22" s="294"/>
      <c r="N22" s="294"/>
      <c r="O22" s="123"/>
    </row>
    <row r="23" spans="1:15" ht="12.75">
      <c r="A23" s="95"/>
      <c r="B23" s="286"/>
      <c r="C23" s="124" t="s">
        <v>63</v>
      </c>
      <c r="D23" s="126">
        <v>1.1</v>
      </c>
      <c r="E23" s="290"/>
      <c r="F23" s="117">
        <v>1067</v>
      </c>
      <c r="G23" s="118" t="s">
        <v>60</v>
      </c>
      <c r="H23" s="119">
        <f>H19</f>
        <v>0.5</v>
      </c>
      <c r="I23" s="118" t="s">
        <v>60</v>
      </c>
      <c r="J23" s="118">
        <f>D24</f>
        <v>1.2</v>
      </c>
      <c r="K23" s="118"/>
      <c r="L23" s="118"/>
      <c r="M23" s="118"/>
      <c r="N23" s="118"/>
      <c r="O23" s="120">
        <f>F23*J23*H23</f>
        <v>640.2</v>
      </c>
    </row>
    <row r="24" spans="1:15" ht="12.75">
      <c r="A24" s="95"/>
      <c r="B24" s="286"/>
      <c r="C24" s="124" t="s">
        <v>64</v>
      </c>
      <c r="D24" s="126">
        <v>1.2</v>
      </c>
      <c r="E24" s="290"/>
      <c r="F24" s="117"/>
      <c r="G24" s="118"/>
      <c r="H24" s="119"/>
      <c r="I24" s="118"/>
      <c r="J24" s="118"/>
      <c r="K24" s="118"/>
      <c r="L24" s="118"/>
      <c r="M24" s="118"/>
      <c r="N24" s="118"/>
      <c r="O24" s="120"/>
    </row>
    <row r="25" spans="1:15" ht="12.75">
      <c r="A25" s="95"/>
      <c r="B25" s="286"/>
      <c r="C25" s="127"/>
      <c r="D25" s="116"/>
      <c r="E25" s="290"/>
      <c r="F25" s="117"/>
      <c r="G25" s="125"/>
      <c r="H25" s="125"/>
      <c r="I25" s="125"/>
      <c r="J25" s="125"/>
      <c r="K25" s="125"/>
      <c r="L25" s="125"/>
      <c r="M25" s="125"/>
      <c r="N25" s="125"/>
      <c r="O25" s="123"/>
    </row>
    <row r="26" spans="1:15" ht="12.75">
      <c r="A26" s="95"/>
      <c r="B26" s="128"/>
      <c r="C26" s="129"/>
      <c r="D26" s="129"/>
      <c r="E26" s="130"/>
      <c r="F26" s="131"/>
      <c r="G26" s="131"/>
      <c r="H26" s="131"/>
      <c r="I26" s="131"/>
      <c r="J26" s="131"/>
      <c r="K26" s="131"/>
      <c r="L26" s="131"/>
      <c r="M26" s="131"/>
      <c r="N26" s="132" t="s">
        <v>65</v>
      </c>
      <c r="O26" s="133">
        <f>O27+O28</f>
        <v>3439.81</v>
      </c>
    </row>
    <row r="27" spans="1:15" ht="12.75">
      <c r="A27" s="95"/>
      <c r="B27" s="134"/>
      <c r="C27" s="135"/>
      <c r="D27" s="135"/>
      <c r="E27" s="136"/>
      <c r="F27" s="137"/>
      <c r="G27" s="137"/>
      <c r="H27" s="137"/>
      <c r="I27" s="137"/>
      <c r="J27" s="137"/>
      <c r="K27" s="137"/>
      <c r="L27" s="137"/>
      <c r="M27" s="137"/>
      <c r="N27" s="138" t="s">
        <v>66</v>
      </c>
      <c r="O27" s="139">
        <f>O19</f>
        <v>2799.61</v>
      </c>
    </row>
    <row r="28" spans="1:15" ht="12.75">
      <c r="A28" s="95"/>
      <c r="B28" s="140"/>
      <c r="C28" s="141"/>
      <c r="D28" s="141"/>
      <c r="E28" s="142"/>
      <c r="F28" s="143"/>
      <c r="G28" s="143"/>
      <c r="H28" s="143"/>
      <c r="I28" s="143"/>
      <c r="J28" s="143"/>
      <c r="K28" s="143"/>
      <c r="L28" s="143"/>
      <c r="M28" s="143"/>
      <c r="N28" s="144" t="s">
        <v>67</v>
      </c>
      <c r="O28" s="145">
        <f>O23</f>
        <v>640.2</v>
      </c>
    </row>
    <row r="29" spans="1:15" ht="38.25">
      <c r="A29" s="95"/>
      <c r="B29" s="140">
        <v>4</v>
      </c>
      <c r="C29" s="146" t="s">
        <v>68</v>
      </c>
      <c r="D29" s="147">
        <v>0.0875</v>
      </c>
      <c r="E29" s="146" t="s">
        <v>69</v>
      </c>
      <c r="F29" s="148">
        <v>8.75</v>
      </c>
      <c r="G29" s="149" t="s">
        <v>70</v>
      </c>
      <c r="H29" s="149" t="s">
        <v>71</v>
      </c>
      <c r="I29" s="301">
        <f>O27</f>
        <v>2800</v>
      </c>
      <c r="J29" s="302"/>
      <c r="K29" s="149"/>
      <c r="L29" s="150"/>
      <c r="M29" s="149"/>
      <c r="N29" s="151"/>
      <c r="O29" s="152">
        <f>(I29)*F29/100</f>
        <v>245</v>
      </c>
    </row>
    <row r="30" spans="1:15" ht="38.25">
      <c r="A30" s="95"/>
      <c r="B30" s="153">
        <v>5</v>
      </c>
      <c r="C30" s="154" t="s">
        <v>72</v>
      </c>
      <c r="D30" s="155">
        <v>0.06</v>
      </c>
      <c r="E30" s="156" t="s">
        <v>73</v>
      </c>
      <c r="F30" s="157">
        <v>6</v>
      </c>
      <c r="G30" s="131" t="s">
        <v>70</v>
      </c>
      <c r="H30" s="131" t="s">
        <v>71</v>
      </c>
      <c r="I30" s="301">
        <f>O27+O29</f>
        <v>3045</v>
      </c>
      <c r="J30" s="302"/>
      <c r="K30" s="131"/>
      <c r="L30" s="158"/>
      <c r="M30" s="131"/>
      <c r="N30" s="158"/>
      <c r="O30" s="152">
        <f>(I30)*F30/100</f>
        <v>182.7</v>
      </c>
    </row>
    <row r="31" spans="1:15" ht="12.75">
      <c r="A31" s="95"/>
      <c r="B31" s="159"/>
      <c r="C31" s="160"/>
      <c r="D31" s="160"/>
      <c r="E31" s="161"/>
      <c r="F31" s="131"/>
      <c r="G31" s="131"/>
      <c r="H31" s="131"/>
      <c r="I31" s="131"/>
      <c r="J31" s="131"/>
      <c r="K31" s="131"/>
      <c r="L31" s="131"/>
      <c r="M31" s="131"/>
      <c r="N31" s="132" t="s">
        <v>74</v>
      </c>
      <c r="O31" s="152">
        <f>O26+O29+O30</f>
        <v>3867.51</v>
      </c>
    </row>
    <row r="32" spans="1:15" ht="63.75">
      <c r="A32" s="95"/>
      <c r="B32" s="162">
        <v>6</v>
      </c>
      <c r="C32" s="303" t="s">
        <v>75</v>
      </c>
      <c r="D32" s="304"/>
      <c r="E32" s="163" t="s">
        <v>127</v>
      </c>
      <c r="F32" s="305">
        <f>O31</f>
        <v>3867.51</v>
      </c>
      <c r="G32" s="306"/>
      <c r="H32" s="307"/>
      <c r="I32" s="131"/>
      <c r="J32" s="131"/>
      <c r="K32" s="131" t="s">
        <v>60</v>
      </c>
      <c r="L32" s="219">
        <v>3.91</v>
      </c>
      <c r="M32" s="131"/>
      <c r="N32" s="131"/>
      <c r="O32" s="152">
        <f>F32*L32</f>
        <v>15121.96</v>
      </c>
    </row>
    <row r="33" spans="1:15" ht="12.75">
      <c r="A33" s="95"/>
      <c r="B33" s="295"/>
      <c r="C33" s="296"/>
      <c r="D33" s="296"/>
      <c r="E33" s="296"/>
      <c r="F33" s="296"/>
      <c r="G33" s="165"/>
      <c r="H33" s="164"/>
      <c r="I33" s="149"/>
      <c r="J33" s="297" t="s">
        <v>76</v>
      </c>
      <c r="K33" s="297"/>
      <c r="L33" s="297"/>
      <c r="M33" s="297"/>
      <c r="N33" s="298"/>
      <c r="O33" s="152">
        <f>O32</f>
        <v>15121.96</v>
      </c>
    </row>
    <row r="34" spans="1:15" ht="12.75">
      <c r="A34" s="95"/>
      <c r="B34" s="166"/>
      <c r="C34" s="167" t="s">
        <v>18</v>
      </c>
      <c r="D34" s="168"/>
      <c r="E34" s="169">
        <v>1</v>
      </c>
      <c r="F34" s="170"/>
      <c r="G34" s="171"/>
      <c r="H34" s="171"/>
      <c r="I34" s="172"/>
      <c r="J34" s="172"/>
      <c r="K34" s="172"/>
      <c r="L34" s="172"/>
      <c r="M34" s="172"/>
      <c r="N34" s="173"/>
      <c r="O34" s="174">
        <f>ROUND(O33*E34,2)</f>
        <v>15121.96</v>
      </c>
    </row>
    <row r="35" spans="1:15" ht="12.75">
      <c r="A35" s="95"/>
      <c r="B35" s="295"/>
      <c r="C35" s="296"/>
      <c r="D35" s="296"/>
      <c r="E35" s="296"/>
      <c r="F35" s="296"/>
      <c r="G35" s="165"/>
      <c r="H35" s="164"/>
      <c r="I35" s="149"/>
      <c r="J35" s="297" t="s">
        <v>77</v>
      </c>
      <c r="K35" s="297"/>
      <c r="L35" s="297"/>
      <c r="M35" s="297"/>
      <c r="N35" s="298"/>
      <c r="O35" s="152">
        <f>O34*18%</f>
        <v>2721.95</v>
      </c>
    </row>
    <row r="36" spans="1:15" ht="12.75">
      <c r="A36" s="95"/>
      <c r="B36" s="295"/>
      <c r="C36" s="296"/>
      <c r="D36" s="296"/>
      <c r="E36" s="296"/>
      <c r="F36" s="296"/>
      <c r="G36" s="165"/>
      <c r="H36" s="299" t="s">
        <v>78</v>
      </c>
      <c r="I36" s="299"/>
      <c r="J36" s="299"/>
      <c r="K36" s="299"/>
      <c r="L36" s="299"/>
      <c r="M36" s="299"/>
      <c r="N36" s="300"/>
      <c r="O36" s="152">
        <f>O34+O35</f>
        <v>17843.91</v>
      </c>
    </row>
    <row r="37" spans="1:15" ht="12.75">
      <c r="A37" s="95"/>
      <c r="B37" s="175"/>
      <c r="C37" s="176" t="s">
        <v>116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7"/>
      <c r="O37" s="178">
        <f>O36</f>
        <v>17843.91</v>
      </c>
    </row>
    <row r="41" spans="3:23" ht="15">
      <c r="C41" s="179" t="s">
        <v>120</v>
      </c>
      <c r="D41" s="180"/>
      <c r="H41" s="180"/>
      <c r="W41" s="42"/>
    </row>
    <row r="42" spans="3:23" ht="13.5">
      <c r="C42" s="232" t="s">
        <v>119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</row>
    <row r="43" spans="3:5" ht="15">
      <c r="C43" s="179"/>
      <c r="D43" s="180"/>
      <c r="E43" s="180"/>
    </row>
  </sheetData>
  <sheetProtection/>
  <mergeCells count="35">
    <mergeCell ref="B35:F35"/>
    <mergeCell ref="J35:N35"/>
    <mergeCell ref="B36:F36"/>
    <mergeCell ref="H36:N36"/>
    <mergeCell ref="I29:J29"/>
    <mergeCell ref="I30:J30"/>
    <mergeCell ref="C32:D32"/>
    <mergeCell ref="F32:H32"/>
    <mergeCell ref="B33:F33"/>
    <mergeCell ref="J33:N33"/>
    <mergeCell ref="F13:N13"/>
    <mergeCell ref="B17:O17"/>
    <mergeCell ref="B18:B25"/>
    <mergeCell ref="C18:C20"/>
    <mergeCell ref="E18:E25"/>
    <mergeCell ref="F18:N18"/>
    <mergeCell ref="F22:N22"/>
    <mergeCell ref="A9:O9"/>
    <mergeCell ref="C10:L10"/>
    <mergeCell ref="B11:B12"/>
    <mergeCell ref="C11:C12"/>
    <mergeCell ref="D11:D12"/>
    <mergeCell ref="E11:E12"/>
    <mergeCell ref="F11:N12"/>
    <mergeCell ref="O11:O12"/>
    <mergeCell ref="C42:W42"/>
    <mergeCell ref="B3:C3"/>
    <mergeCell ref="B4:D4"/>
    <mergeCell ref="F4:O4"/>
    <mergeCell ref="B5:C5"/>
    <mergeCell ref="F5:O5"/>
    <mergeCell ref="B6:C6"/>
    <mergeCell ref="F6:O6"/>
    <mergeCell ref="C7:N7"/>
    <mergeCell ref="C8:N8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0">
      <selection activeCell="C33" sqref="C33"/>
    </sheetView>
  </sheetViews>
  <sheetFormatPr defaultColWidth="9.00390625" defaultRowHeight="12.75"/>
  <cols>
    <col min="1" max="1" width="10.375" style="0" customWidth="1"/>
    <col min="2" max="2" width="20.375" style="0" customWidth="1"/>
    <col min="3" max="3" width="70.25390625" style="0" customWidth="1"/>
  </cols>
  <sheetData>
    <row r="1" spans="1:3" ht="12.75">
      <c r="A1" s="181"/>
      <c r="B1" s="181"/>
      <c r="C1" s="182"/>
    </row>
    <row r="2" spans="1:3" ht="12.75">
      <c r="A2" s="181"/>
      <c r="B2" s="181"/>
      <c r="C2" s="182"/>
    </row>
    <row r="3" spans="1:3" ht="12.75">
      <c r="A3" s="181"/>
      <c r="B3" s="181"/>
      <c r="C3" s="182"/>
    </row>
    <row r="4" spans="1:3" ht="12.75">
      <c r="A4" s="183" t="s">
        <v>25</v>
      </c>
      <c r="B4" s="183"/>
      <c r="C4" s="184" t="s">
        <v>80</v>
      </c>
    </row>
    <row r="5" spans="1:3" ht="12.75">
      <c r="A5" s="185"/>
      <c r="B5" s="185"/>
      <c r="C5" s="186"/>
    </row>
    <row r="6" spans="1:3" ht="12.75">
      <c r="A6" s="185"/>
      <c r="B6" s="185"/>
      <c r="C6" s="186"/>
    </row>
    <row r="7" spans="1:3" ht="12.75">
      <c r="A7" s="183" t="s">
        <v>81</v>
      </c>
      <c r="B7" s="183"/>
      <c r="C7" s="184" t="s">
        <v>82</v>
      </c>
    </row>
    <row r="8" spans="1:3" ht="12.75">
      <c r="A8" s="183" t="s">
        <v>123</v>
      </c>
      <c r="B8" s="183"/>
      <c r="C8" s="184" t="s">
        <v>124</v>
      </c>
    </row>
    <row r="9" spans="1:3" ht="12.75">
      <c r="A9" s="187"/>
      <c r="B9" s="187"/>
      <c r="C9" s="187"/>
    </row>
    <row r="10" spans="1:3" ht="12.75">
      <c r="A10" s="187"/>
      <c r="B10" s="187"/>
      <c r="C10" s="187"/>
    </row>
    <row r="11" spans="1:3" ht="63" customHeight="1">
      <c r="A11" s="308" t="s">
        <v>83</v>
      </c>
      <c r="B11" s="309"/>
      <c r="C11" s="310"/>
    </row>
    <row r="12" spans="1:3" ht="57" customHeight="1">
      <c r="A12" s="311" t="s">
        <v>134</v>
      </c>
      <c r="B12" s="312"/>
      <c r="C12" s="313"/>
    </row>
    <row r="13" spans="1:3" ht="25.5">
      <c r="A13" s="188" t="s">
        <v>84</v>
      </c>
      <c r="B13" s="201">
        <f>('См№1 ПР'!V29)/1.18</f>
        <v>1653661.8</v>
      </c>
      <c r="C13" s="189" t="s">
        <v>85</v>
      </c>
    </row>
    <row r="14" spans="1:3" ht="12.75">
      <c r="A14" s="188"/>
      <c r="B14" s="202" t="s">
        <v>118</v>
      </c>
      <c r="C14" s="189" t="s">
        <v>86</v>
      </c>
    </row>
    <row r="15" spans="1:3" ht="12.75">
      <c r="A15" s="188" t="s">
        <v>87</v>
      </c>
      <c r="B15" s="203">
        <v>3.83</v>
      </c>
      <c r="C15" s="190" t="s">
        <v>88</v>
      </c>
    </row>
    <row r="16" spans="1:3" ht="25.5">
      <c r="A16" s="188" t="s">
        <v>89</v>
      </c>
      <c r="B16" s="201">
        <f>B13/B15</f>
        <v>431765.48</v>
      </c>
      <c r="C16" s="189" t="s">
        <v>90</v>
      </c>
    </row>
    <row r="17" spans="1:3" ht="25.5">
      <c r="A17" s="191" t="s">
        <v>91</v>
      </c>
      <c r="B17" s="214">
        <v>3.73</v>
      </c>
      <c r="C17" s="192" t="s">
        <v>92</v>
      </c>
    </row>
    <row r="18" spans="1:3" ht="15.75">
      <c r="A18" s="191"/>
      <c r="B18" s="201">
        <v>0.43</v>
      </c>
      <c r="C18" s="189" t="s">
        <v>93</v>
      </c>
    </row>
    <row r="19" spans="1:3" ht="38.25">
      <c r="A19" s="188" t="s">
        <v>94</v>
      </c>
      <c r="B19" s="215">
        <v>0.273</v>
      </c>
      <c r="C19" s="189" t="s">
        <v>95</v>
      </c>
    </row>
    <row r="20" spans="1:3" ht="12.75">
      <c r="A20" s="188" t="s">
        <v>13</v>
      </c>
      <c r="B20" s="203">
        <v>18</v>
      </c>
      <c r="C20" s="189" t="s">
        <v>96</v>
      </c>
    </row>
    <row r="21" spans="1:3" ht="25.5">
      <c r="A21" s="188" t="s">
        <v>97</v>
      </c>
      <c r="B21" s="203">
        <v>1</v>
      </c>
      <c r="C21" s="189" t="s">
        <v>98</v>
      </c>
    </row>
    <row r="22" spans="1:3" ht="12.75">
      <c r="A22" s="193" t="s">
        <v>28</v>
      </c>
      <c r="B22" s="203">
        <v>1</v>
      </c>
      <c r="C22" s="190" t="s">
        <v>99</v>
      </c>
    </row>
    <row r="23" spans="1:3" ht="13.5">
      <c r="A23" s="194" t="s">
        <v>100</v>
      </c>
      <c r="B23" s="204">
        <v>439662.47</v>
      </c>
      <c r="C23" s="189" t="s">
        <v>101</v>
      </c>
    </row>
    <row r="24" spans="1:3" ht="12.75">
      <c r="A24" s="195" t="s">
        <v>13</v>
      </c>
      <c r="B24" s="205">
        <v>79139.24</v>
      </c>
      <c r="C24" s="189" t="s">
        <v>102</v>
      </c>
    </row>
    <row r="25" spans="1:3" ht="12.75">
      <c r="A25" s="196" t="s">
        <v>74</v>
      </c>
      <c r="B25" s="205">
        <v>518801.71</v>
      </c>
      <c r="C25" s="197" t="s">
        <v>103</v>
      </c>
    </row>
    <row r="26" spans="1:3" ht="12.75">
      <c r="A26" s="198"/>
      <c r="B26" s="199"/>
      <c r="C26" s="198"/>
    </row>
    <row r="27" spans="1:3" ht="15.75">
      <c r="A27" s="200" t="s">
        <v>130</v>
      </c>
      <c r="B27" s="199"/>
      <c r="C27" s="198"/>
    </row>
    <row r="28" spans="1:3" ht="12.75">
      <c r="A28" s="198"/>
      <c r="B28" s="199"/>
      <c r="C28" s="198"/>
    </row>
    <row r="29" spans="1:3" ht="12.75">
      <c r="A29" s="26" t="s">
        <v>104</v>
      </c>
      <c r="B29" s="26"/>
      <c r="C29" s="26"/>
    </row>
    <row r="30" spans="1:3" ht="12.75" customHeight="1">
      <c r="A30" s="221" t="s">
        <v>121</v>
      </c>
      <c r="B30" s="222"/>
      <c r="C30" s="222"/>
    </row>
    <row r="31" spans="1:3" ht="12.75">
      <c r="A31" s="181"/>
      <c r="B31" s="187"/>
      <c r="C31" s="187"/>
    </row>
    <row r="32" spans="1:3" ht="12.75" customHeight="1">
      <c r="A32" s="216"/>
      <c r="B32" s="216"/>
      <c r="C32" s="92"/>
    </row>
    <row r="33" spans="1:3" ht="12.75">
      <c r="A33" s="13" t="s">
        <v>120</v>
      </c>
      <c r="B33" s="13"/>
      <c r="C33" s="92"/>
    </row>
    <row r="34" spans="1:3" ht="12.75" customHeight="1">
      <c r="A34" s="223" t="s">
        <v>122</v>
      </c>
      <c r="B34" s="222"/>
      <c r="C34" s="222"/>
    </row>
  </sheetData>
  <sheetProtection/>
  <mergeCells count="4">
    <mergeCell ref="A11:C11"/>
    <mergeCell ref="A12:C12"/>
    <mergeCell ref="A30:C30"/>
    <mergeCell ref="A34:C3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Тарарухин Геннадий Иванович</cp:lastModifiedBy>
  <cp:lastPrinted>2018-05-21T04:51:54Z</cp:lastPrinted>
  <dcterms:created xsi:type="dcterms:W3CDTF">2005-04-12T07:03:24Z</dcterms:created>
  <dcterms:modified xsi:type="dcterms:W3CDTF">2018-05-21T07:49:25Z</dcterms:modified>
  <cp:category/>
  <cp:version/>
  <cp:contentType/>
  <cp:contentStatus/>
</cp:coreProperties>
</file>