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codeName="ЭтаКнига" defaultThemeVersion="124226"/>
  <bookViews>
    <workbookView xWindow="0" yWindow="0" windowWidth="28800" windowHeight="12435" tabRatio="639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 Кадастр" sheetId="13" r:id="rId5"/>
    <sheet name="Межевание" sheetId="11" r:id="rId6"/>
    <sheet name="Экспертиза" sheetId="12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4">' Кадастр'!$A$1:$H$63</definedName>
    <definedName name="_xlnm.Print_Area" localSheetId="2">'2 Геодез'!$A$1:$N$72</definedName>
    <definedName name="_xlnm.Print_Area" localSheetId="3">Геология!$A$1:$N$69</definedName>
    <definedName name="_xlnm.Print_Area" localSheetId="5">Межевание!$A$1:$Q$30</definedName>
    <definedName name="_xlnm.Print_Area" localSheetId="0">Свод!$A$1:$F$28</definedName>
    <definedName name="_xlnm.Print_Area" localSheetId="1">'См№1 Проектные     '!$A$1:$Q$37</definedName>
    <definedName name="_xlnm.Print_Area" localSheetId="6">Экспертиза!$A$1:$C$36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62913"/>
</workbook>
</file>

<file path=xl/calcChain.xml><?xml version="1.0" encoding="utf-8"?>
<calcChain xmlns="http://schemas.openxmlformats.org/spreadsheetml/2006/main">
  <c r="D19" i="11" l="1"/>
  <c r="B30" i="7"/>
  <c r="B15" i="12"/>
  <c r="B13" i="12"/>
  <c r="Q25" i="1"/>
  <c r="C18" i="6" l="1"/>
  <c r="M37" i="7" l="1"/>
  <c r="M35" i="7"/>
  <c r="G31" i="6"/>
  <c r="N31" i="6" s="1"/>
  <c r="I28" i="6"/>
  <c r="N28" i="6" s="1"/>
  <c r="I25" i="6"/>
  <c r="G25" i="6"/>
  <c r="K22" i="6"/>
  <c r="I22" i="6"/>
  <c r="N25" i="6" l="1"/>
  <c r="N22" i="6"/>
  <c r="B19" i="12"/>
  <c r="G54" i="13" l="1"/>
  <c r="H49" i="13"/>
  <c r="G48" i="13"/>
  <c r="H46" i="13"/>
  <c r="G45" i="13"/>
  <c r="H45" i="13" s="1"/>
  <c r="G44" i="13"/>
  <c r="H44" i="13" s="1"/>
  <c r="H43" i="13"/>
  <c r="G42" i="13"/>
  <c r="H42" i="13" s="1"/>
  <c r="H41" i="13" s="1"/>
  <c r="G40" i="13"/>
  <c r="H40" i="13" s="1"/>
  <c r="G39" i="13"/>
  <c r="H39" i="13" s="1"/>
  <c r="G37" i="13"/>
  <c r="H37" i="13" s="1"/>
  <c r="H36" i="13" s="1"/>
  <c r="G35" i="13"/>
  <c r="H35" i="13" s="1"/>
  <c r="H34" i="13" s="1"/>
  <c r="G33" i="13"/>
  <c r="H33" i="13" s="1"/>
  <c r="G32" i="13"/>
  <c r="H32" i="13" s="1"/>
  <c r="G30" i="13"/>
  <c r="H30" i="13" s="1"/>
  <c r="H29" i="13" s="1"/>
  <c r="G28" i="13"/>
  <c r="H28" i="13" s="1"/>
  <c r="G27" i="13"/>
  <c r="H27" i="13" s="1"/>
  <c r="H26" i="13"/>
  <c r="I17" i="1"/>
  <c r="H31" i="13" l="1"/>
  <c r="H38" i="13"/>
  <c r="H25" i="13"/>
  <c r="H47" i="13" l="1"/>
  <c r="E48" i="13" s="1"/>
  <c r="H48" i="13" s="1"/>
  <c r="E54" i="13"/>
  <c r="H54" i="13" s="1"/>
  <c r="G55" i="13" s="1"/>
  <c r="E55" i="13"/>
  <c r="H55" i="13" l="1"/>
  <c r="D20" i="8" s="1"/>
  <c r="M46" i="7"/>
  <c r="N46" i="7" s="1"/>
  <c r="M45" i="7"/>
  <c r="N45" i="7" s="1"/>
  <c r="N37" i="7"/>
  <c r="G37" i="7"/>
  <c r="M27" i="7"/>
  <c r="N57" i="6"/>
  <c r="N56" i="6"/>
  <c r="E56" i="13" l="1"/>
  <c r="H56" i="13" s="1"/>
  <c r="N27" i="7"/>
  <c r="O16" i="1"/>
  <c r="H17" i="11"/>
  <c r="H57" i="13" l="1"/>
  <c r="F20" i="8" s="1"/>
  <c r="E20" i="8"/>
  <c r="M16" i="1"/>
  <c r="M17" i="1"/>
  <c r="F16" i="11" l="1"/>
  <c r="H16" i="11"/>
  <c r="J16" i="11"/>
  <c r="L16" i="11"/>
  <c r="N16" i="11"/>
  <c r="Q16" i="11" l="1"/>
  <c r="Q24" i="11" s="1"/>
  <c r="D21" i="8" s="1"/>
  <c r="Q25" i="11" l="1"/>
  <c r="Q26" i="11" l="1"/>
  <c r="F21" i="8" s="1"/>
  <c r="E21" i="8"/>
  <c r="K17" i="1"/>
  <c r="P22" i="7" l="1"/>
  <c r="C24" i="7" l="1"/>
  <c r="C25" i="7" l="1"/>
  <c r="B34" i="7" s="1"/>
  <c r="G33" i="7" s="1"/>
  <c r="M33" i="7" s="1"/>
  <c r="N33" i="7" s="1"/>
  <c r="K16" i="1" l="1"/>
  <c r="M56" i="7" l="1"/>
  <c r="E56" i="7"/>
  <c r="N35" i="7"/>
  <c r="E35" i="7"/>
  <c r="E29" i="7"/>
  <c r="G45" i="6"/>
  <c r="N45" i="6" s="1"/>
  <c r="I38" i="6"/>
  <c r="K34" i="6"/>
  <c r="I34" i="6"/>
  <c r="G34" i="6"/>
  <c r="G38" i="6" s="1"/>
  <c r="E31" i="7" l="1"/>
  <c r="M29" i="7"/>
  <c r="N38" i="6"/>
  <c r="N43" i="6" s="1"/>
  <c r="N34" i="6"/>
  <c r="N42" i="6" s="1"/>
  <c r="G48" i="6"/>
  <c r="N56" i="7"/>
  <c r="M44" i="7"/>
  <c r="N44" i="7" s="1"/>
  <c r="E48" i="7"/>
  <c r="M48" i="7" s="1"/>
  <c r="N48" i="7" s="1"/>
  <c r="N50" i="6"/>
  <c r="E32" i="7"/>
  <c r="G31" i="7"/>
  <c r="M31" i="7" s="1"/>
  <c r="N31" i="7" s="1"/>
  <c r="M32" i="7"/>
  <c r="N32" i="7" s="1"/>
  <c r="E47" i="7"/>
  <c r="M47" i="7" s="1"/>
  <c r="N47" i="7" s="1"/>
  <c r="E51" i="7"/>
  <c r="H52" i="6" l="1"/>
  <c r="N52" i="6" s="1"/>
  <c r="M39" i="7"/>
  <c r="N49" i="7"/>
  <c r="N41" i="6"/>
  <c r="N48" i="6"/>
  <c r="N51" i="6" s="1"/>
  <c r="N49" i="6" s="1"/>
  <c r="N29" i="7"/>
  <c r="N39" i="7" s="1"/>
  <c r="M49" i="7"/>
  <c r="E52" i="7"/>
  <c r="M52" i="7" s="1"/>
  <c r="N52" i="7" s="1"/>
  <c r="M51" i="7"/>
  <c r="K55" i="6" l="1"/>
  <c r="N55" i="6" s="1"/>
  <c r="K54" i="6"/>
  <c r="N54" i="6" s="1"/>
  <c r="H53" i="6"/>
  <c r="N53" i="6" s="1"/>
  <c r="E53" i="7"/>
  <c r="M53" i="7" s="1"/>
  <c r="M40" i="7"/>
  <c r="N40" i="7" s="1"/>
  <c r="E40" i="7"/>
  <c r="N51" i="7"/>
  <c r="N58" i="6" l="1"/>
  <c r="E59" i="6" s="1"/>
  <c r="N59" i="6" s="1"/>
  <c r="N60" i="6" s="1"/>
  <c r="N61" i="6" s="1"/>
  <c r="E41" i="7"/>
  <c r="N53" i="7"/>
  <c r="N54" i="7" s="1"/>
  <c r="M54" i="7"/>
  <c r="E57" i="7" s="1"/>
  <c r="M41" i="7"/>
  <c r="N41" i="7" l="1"/>
  <c r="N42" i="7" s="1"/>
  <c r="M42" i="7"/>
  <c r="N62" i="6"/>
  <c r="E18" i="8" s="1"/>
  <c r="D18" i="8"/>
  <c r="M57" i="7"/>
  <c r="M58" i="7" s="1"/>
  <c r="N63" i="6" l="1"/>
  <c r="N64" i="6" s="1"/>
  <c r="F18" i="8" s="1"/>
  <c r="N57" i="7"/>
  <c r="N58" i="7" s="1"/>
  <c r="N59" i="7" s="1"/>
  <c r="M59" i="7"/>
  <c r="M60" i="7" s="1"/>
  <c r="F16" i="1"/>
  <c r="I16" i="1"/>
  <c r="Q16" i="1" l="1"/>
  <c r="M31" i="1"/>
  <c r="M30" i="1"/>
  <c r="Q26" i="1" l="1"/>
  <c r="Q27" i="1" s="1"/>
  <c r="Q28" i="1" s="1"/>
  <c r="N60" i="7"/>
  <c r="D19" i="8" s="1"/>
  <c r="N61" i="7" l="1"/>
  <c r="E19" i="8" l="1"/>
  <c r="N62" i="7"/>
  <c r="B17" i="12" s="1"/>
  <c r="D17" i="8"/>
  <c r="E17" i="8"/>
  <c r="B20" i="12" l="1"/>
  <c r="Q29" i="1"/>
  <c r="E30" i="1" s="1"/>
  <c r="Q30" i="1" s="1"/>
  <c r="F19" i="8"/>
  <c r="B16" i="12" l="1"/>
  <c r="F20" i="12" s="1"/>
  <c r="E31" i="1"/>
  <c r="Q31" i="1" s="1"/>
  <c r="F17" i="8"/>
  <c r="B23" i="12" l="1"/>
  <c r="B28" i="12"/>
  <c r="B29" i="12" s="1"/>
  <c r="E22" i="8" s="1"/>
  <c r="E23" i="8" s="1"/>
  <c r="D22" i="8" l="1"/>
  <c r="D23" i="8" s="1"/>
  <c r="B30" i="12"/>
  <c r="F22" i="8" s="1"/>
  <c r="F23" i="8" s="1"/>
</calcChain>
</file>

<file path=xl/sharedStrings.xml><?xml version="1.0" encoding="utf-8"?>
<sst xmlns="http://schemas.openxmlformats.org/spreadsheetml/2006/main" count="485" uniqueCount="302">
  <si>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</si>
  <si>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</si>
  <si>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</si>
  <si>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</si>
  <si>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1</t>
  </si>
  <si>
    <t>4</t>
  </si>
  <si>
    <t>5</t>
  </si>
  <si>
    <t>а, тыс.руб.</t>
  </si>
  <si>
    <t>х, км</t>
  </si>
  <si>
    <t>*</t>
  </si>
  <si>
    <t>Письмо Министерства регионального развития РФ №27321-ИМ/08 от 24.10.2008 г</t>
  </si>
  <si>
    <t>Проектная документация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</si>
  <si>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</si>
  <si>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</si>
  <si>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</si>
  <si>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</si>
  <si>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</si>
  <si>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>(</t>
  </si>
  <si>
    <t>+</t>
  </si>
  <si>
    <t>)*</t>
  </si>
  <si>
    <t>Договорной коэффициент</t>
  </si>
  <si>
    <t>7</t>
  </si>
  <si>
    <t>Итого</t>
  </si>
  <si>
    <t>на выполнение инженерно-геодезических изысканий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</si>
  <si>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</si>
  <si>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</si>
  <si>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</si>
  <si>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</si>
  <si>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</si>
  <si>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</si>
  <si>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</si>
  <si>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</si>
  <si>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Протяженность трассы, км</t>
  </si>
  <si>
    <t xml:space="preserve">СУБЦ –2001
табл.9 § 5                                         прим.4 использ. трассопоискового оборудования                                             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</si>
  <si>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</si>
  <si>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</si>
  <si>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</si>
  <si>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</si>
  <si>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</si>
  <si>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</si>
  <si>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</si>
  <si>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</si>
  <si>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</si>
  <si>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</si>
  <si>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t xml:space="preserve">СУБЦ –2001
табл.13 § 2                                                                                      п.14 ОУ к=1,15                             п.15д ОУ к=1,2          </t>
  </si>
  <si>
    <t xml:space="preserve">% </t>
  </si>
  <si>
    <t>от</t>
  </si>
  <si>
    <t>Расходы по внутреннему транспорту при расстоянии до объекта до 5 км.</t>
  </si>
  <si>
    <t xml:space="preserve">СБЦ-2001 г.           Таблица 4 пар. 1                       Общих указаний      </t>
  </si>
  <si>
    <t>Расходы по организации и ликвидации работ на объекте</t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</si>
  <si>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</si>
  <si>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</si>
  <si>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</si>
  <si>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НДС 18%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</si>
  <si>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</si>
  <si>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</si>
  <si>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</si>
  <si>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</si>
  <si>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</si>
  <si>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</si>
  <si>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</si>
  <si>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</si>
  <si>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</si>
  <si>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</si>
  <si>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</si>
  <si>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</si>
  <si>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</si>
  <si>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</si>
  <si>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</si>
  <si>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</si>
  <si>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</si>
  <si>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</si>
  <si>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</si>
  <si>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</si>
  <si>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</si>
  <si>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</si>
  <si>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</si>
  <si>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</si>
  <si>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</si>
  <si>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</si>
  <si>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</si>
  <si>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</si>
  <si>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</si>
  <si>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</si>
  <si>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</si>
  <si>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</si>
  <si>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</si>
  <si>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</si>
  <si>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</si>
  <si>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</si>
  <si>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</si>
  <si>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</si>
  <si>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</si>
  <si>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</si>
  <si>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</si>
  <si>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</si>
  <si>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</si>
  <si>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</si>
  <si>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</si>
  <si>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</si>
  <si>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</si>
  <si>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</si>
  <si>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</si>
  <si>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</si>
  <si>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</si>
  <si>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</si>
  <si>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НДС 18 %</t>
  </si>
  <si>
    <t>Стоимость работ инженерно-геологических изысканий с НДС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</si>
  <si>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</si>
  <si>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</si>
  <si>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</si>
  <si>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 xml:space="preserve">Итого, рублей </t>
  </si>
  <si>
    <t>6</t>
  </si>
  <si>
    <t>Кадастровые работы</t>
  </si>
  <si>
    <t>Проект планировки и межевания территории</t>
  </si>
  <si>
    <t>Экспертиза проектной документации</t>
  </si>
  <si>
    <t>СВОДНЫЙ СМЕТНЫЙ РАСЧЕТ</t>
  </si>
  <si>
    <t>№    п/п</t>
  </si>
  <si>
    <t>№ сметы</t>
  </si>
  <si>
    <t>Стоимость работ,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</si>
  <si>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</si>
  <si>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</si>
  <si>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</si>
  <si>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</si>
  <si>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>Расчет</t>
  </si>
  <si>
    <t>К1 (ОП п.3.7 Сейсмичность 7 бал.)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</si>
  <si>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</si>
  <si>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</si>
  <si>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</si>
  <si>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</si>
  <si>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</si>
  <si>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</si>
  <si>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</si>
  <si>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</si>
  <si>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Федеральный закон №117-ФЗ от 07.07.2003г</t>
  </si>
  <si>
    <t>ВСЕГО</t>
  </si>
  <si>
    <t>Смета №2</t>
  </si>
  <si>
    <t xml:space="preserve">    Итого с НДС </t>
  </si>
  <si>
    <t xml:space="preserve">    Итого, рублей </t>
  </si>
  <si>
    <t>3</t>
  </si>
  <si>
    <t>х, га</t>
  </si>
  <si>
    <t>б,тыс.руб./га</t>
  </si>
  <si>
    <t xml:space="preserve">а,тыс.руб. </t>
  </si>
  <si>
    <t>СБЦ НА ПРОЕКТНЫЕ РАБОТЫ ДЛЯ СТРОИТЕЛЬСТВА. СБЦП01  Территориальное планирование и планировка территорий 2010г. Таблица № 3 п.1 Проект планировки территорий при площади проектируемой территории: свыше 0,5 до 5 га</t>
  </si>
  <si>
    <t>на проектные  работы по межеванию</t>
  </si>
  <si>
    <t>Наличие крупного города или агломерации с численностью населения свыше 0,5 млн. чел.</t>
  </si>
  <si>
    <t>Смета № 5</t>
  </si>
  <si>
    <t>Спр</t>
  </si>
  <si>
    <t>Стоимость изготовления  проектной документации по договору (без НДС),
рублей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</si>
  <si>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</si>
  <si>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</si>
  <si>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</si>
  <si>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</si>
  <si>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</si>
  <si>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</si>
  <si>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</si>
  <si>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</si>
  <si>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</si>
  <si>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</si>
  <si>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</si>
  <si>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</si>
  <si>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</si>
  <si>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</si>
  <si>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</si>
  <si>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</si>
  <si>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</si>
  <si>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</si>
  <si>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</si>
  <si>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</si>
  <si>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</si>
  <si>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</si>
  <si>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</si>
  <si>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</si>
  <si>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</si>
  <si>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УТВЕРЖДАЮ</t>
  </si>
  <si>
    <t>Директор по строительству</t>
  </si>
  <si>
    <t>Наименование проектной организации:</t>
  </si>
  <si>
    <t>Смета №3</t>
  </si>
  <si>
    <t>на инженерно-геологические изыскания</t>
  </si>
  <si>
    <t xml:space="preserve">                                                                                   УТВЕРЖДАЮ</t>
  </si>
  <si>
    <t xml:space="preserve">                                                                                   Директор по строительству</t>
  </si>
  <si>
    <t>Расчет стоимости проведения негосударственной экспертизы</t>
  </si>
  <si>
    <r>
      <t>Создание инженерно-топографического плана масштаба 1:500 с сечением рельефа  через 0.5 м  на застроенной территории</t>
    </r>
    <r>
      <rPr>
        <i/>
        <sz val="10"/>
        <rFont val="Times New Roman"/>
        <family val="1"/>
        <charset val="204"/>
      </rPr>
      <t xml:space="preserve">
</t>
    </r>
  </si>
  <si>
    <r>
      <t>Разбивка и привазка оси трассы</t>
    </r>
    <r>
      <rPr>
        <i/>
        <sz val="10"/>
        <rFont val="Times New Roman"/>
        <family val="1"/>
        <charset val="204"/>
      </rPr>
      <t xml:space="preserve">
</t>
    </r>
  </si>
  <si>
    <t xml:space="preserve">СУБЦ –2001
п.13 Общих указаний               </t>
  </si>
  <si>
    <t>К1 ОП п.2 - межевание территории с понижающим коэффициентом до 0,4</t>
  </si>
  <si>
    <t>2 кв.2016 г.</t>
  </si>
  <si>
    <t>Наименование организации-заказчика: АО "АТЭК"</t>
  </si>
  <si>
    <t>Итого в текущих ценах 2кв.2016г с Договорным коэффициентом и НДС</t>
  </si>
  <si>
    <t xml:space="preserve">Наименование проектной организации: </t>
  </si>
  <si>
    <t>АО "АТЭК"</t>
  </si>
  <si>
    <t>Стоимость,                  руб</t>
  </si>
  <si>
    <t>Стоимость,                   руб</t>
  </si>
  <si>
    <t xml:space="preserve">                                                                                   АО "АТЭК"</t>
  </si>
  <si>
    <t>К3 ОП п. 2.6.8 коэффициент застройки</t>
  </si>
  <si>
    <t>перевод в рубли</t>
  </si>
  <si>
    <t>А.Н. Шишлова</t>
  </si>
  <si>
    <t xml:space="preserve">                                                                                                                   А.Н. Шишлова</t>
  </si>
  <si>
    <t>НДС,  рублей</t>
  </si>
  <si>
    <t>Стоимость работ с НДС,  рублей</t>
  </si>
  <si>
    <t>Приложение №2</t>
  </si>
  <si>
    <t>К4 ОП 2.6.11 канальная прокладка</t>
  </si>
  <si>
    <t>Составление программы изысканий</t>
  </si>
  <si>
    <t xml:space="preserve">СБЦ-2001 г
Табл. 78 § 1  </t>
  </si>
  <si>
    <t>Составление технического отчета</t>
  </si>
  <si>
    <t xml:space="preserve">СБЦ-2001 г
Табл. 79 § 1  </t>
  </si>
  <si>
    <t xml:space="preserve">СБЦ-2001 г
Табл. 81 § 1  </t>
  </si>
  <si>
    <t>Выдача координат пунктов геодезической сети, сети сгущения (съемочной сети). 4 пункта</t>
  </si>
  <si>
    <t xml:space="preserve">СБЦ-2001 г
Табл. 81 § 2  </t>
  </si>
  <si>
    <t>Инженерно-геологическая, гидрогеологическая рекогносцеровка при хорошей проходимости
 2 категории</t>
  </si>
  <si>
    <t xml:space="preserve">Табл.9, 
п. 1
</t>
  </si>
  <si>
    <t>Отбор монолитов из скважин  в интервале 0-10 м., связных грунтов, шт.</t>
  </si>
  <si>
    <t>Отбор монолитов из скважин  в интервале 0-10 м., не связных грунтов, шт.</t>
  </si>
  <si>
    <t>Полный комплекс определения физических свойств песчанных грунтов</t>
  </si>
  <si>
    <t>Табл. 65, §1</t>
  </si>
  <si>
    <t>Анализ водной вытяжки</t>
  </si>
  <si>
    <t xml:space="preserve">Табл. 71 § 1 </t>
  </si>
  <si>
    <t xml:space="preserve"> Итого в текущих ценах 4 кв. 2016 г. с договорным коэффициентом и НДС, рублей </t>
  </si>
  <si>
    <t xml:space="preserve">    Итого в текущих ценах 4 кв.2016 г. с НДС </t>
  </si>
  <si>
    <t>К5 инф.индекс  (Письмо Минстроя России от 09.12.2016 N 41695-ХМ/09)</t>
  </si>
  <si>
    <t xml:space="preserve"> Письмо Минстроя России от 09.12.2016 N 41695-ХМ/09</t>
  </si>
  <si>
    <t>Индекс инфляции на экспертизу  изыскательских работ по сравнению с 01.01.2001 г.</t>
  </si>
  <si>
    <t>Индекс инфляции на экспертизу проектных работ по сравнению с 01.01.2001 г.</t>
  </si>
  <si>
    <t>2</t>
  </si>
  <si>
    <t>Заказчик:</t>
  </si>
  <si>
    <t>Подрядчик:</t>
  </si>
  <si>
    <t xml:space="preserve">_________________ </t>
  </si>
  <si>
    <t>___________________</t>
  </si>
  <si>
    <t>Методика определения размера платы за проведение кадастровых работ федеральными государственными унитарными предприятиями, находящимися в ведении Федеральной службы государственной регистрации, кадастра и картографии, в целях выдачи межевого плана</t>
  </si>
  <si>
    <t>Приказ Министерства экономического развития РФ от 18 января 2012 г. N 14</t>
  </si>
  <si>
    <t>Подготовительные работы</t>
  </si>
  <si>
    <t>т. 1+т.2+т.4а</t>
  </si>
  <si>
    <t>Изучение документов</t>
  </si>
  <si>
    <t>т. 1, а+в</t>
  </si>
  <si>
    <t>а</t>
  </si>
  <si>
    <t>в</t>
  </si>
  <si>
    <t>Объект-земельный участок, шт</t>
  </si>
  <si>
    <t>Кол-во видов документа, шт</t>
  </si>
  <si>
    <t>Полевое обследование геодезической основы</t>
  </si>
  <si>
    <t>т. 2</t>
  </si>
  <si>
    <t>Объект - пункт ОМС (шт.)</t>
  </si>
  <si>
    <t>Составление разбивочного чертежа</t>
  </si>
  <si>
    <t>т. 4а, а+в</t>
  </si>
  <si>
    <t>Протяженность границ земельного участка (км)</t>
  </si>
  <si>
    <t>Определение координат пунктов съемочного обоснования</t>
  </si>
  <si>
    <t>т.8</t>
  </si>
  <si>
    <t>Количество точек (шт.)</t>
  </si>
  <si>
    <t>I категория быстрая статика</t>
  </si>
  <si>
    <t>Определение координат характерных точек границ земельного участка</t>
  </si>
  <si>
    <t>т.9</t>
  </si>
  <si>
    <t>I категория до 500 м</t>
  </si>
  <si>
    <t>Вычерчивание графической части межевого плана земельного участка</t>
  </si>
  <si>
    <t>т.13</t>
  </si>
  <si>
    <t>Межевой план (шт.)</t>
  </si>
  <si>
    <t>Лист формата А4</t>
  </si>
  <si>
    <t>Оформление межевого плана</t>
  </si>
  <si>
    <t>т.16</t>
  </si>
  <si>
    <t>Согласование без установления границ земельного участка на местности</t>
  </si>
  <si>
    <t>согласование с одним лицом</t>
  </si>
  <si>
    <t>Кадастрорвая выписка земельного участка (в виде электронного документа)</t>
  </si>
  <si>
    <t>Приложение № 2 к Приказу Минэкономразвития от 22.09.2011 № 503</t>
  </si>
  <si>
    <t>Итого по п.1 - п.7</t>
  </si>
  <si>
    <t>Расчет Размера_платы за оказание Услуг</t>
  </si>
  <si>
    <t>Цена_нормочаса=12500/147*2,5=212,59 руб. / чел-час.</t>
  </si>
  <si>
    <t>з/п</t>
  </si>
  <si>
    <t>Число рабочих дней</t>
  </si>
  <si>
    <t xml:space="preserve">соотношение Выручка/ФОТ равным 1/0,4 </t>
  </si>
  <si>
    <t>Уровень рентабельности</t>
  </si>
  <si>
    <t>Всего</t>
  </si>
  <si>
    <t xml:space="preserve">______________ </t>
  </si>
  <si>
    <r>
      <t>Создание плановой опорной сети по 2 разряду точности.  Категория сложности II
коэффициенты: 
- определение координат пунктов опорных геодезических сетей с использованием спутниковых геодезических систем;</t>
    </r>
    <r>
      <rPr>
        <i/>
        <sz val="10"/>
        <rFont val="Times New Roman"/>
        <family val="1"/>
        <charset val="204"/>
      </rPr>
      <t xml:space="preserve">
</t>
    </r>
  </si>
  <si>
    <t xml:space="preserve">СБЦИИС, 2004 г.
Табл. 8, §3
прим. 1 и 2, k = 1,3 и k=0,7                                             </t>
  </si>
  <si>
    <t>Использование спутниковых систем</t>
  </si>
  <si>
    <t>Без закладки центров и реперов</t>
  </si>
  <si>
    <t>2 пункта</t>
  </si>
  <si>
    <r>
      <t>Создание высотной опорной сети по 4 классу точности. Категория сложности II</t>
    </r>
    <r>
      <rPr>
        <i/>
        <sz val="10"/>
        <rFont val="Times New Roman"/>
        <family val="1"/>
        <charset val="204"/>
      </rPr>
      <t xml:space="preserve">
</t>
    </r>
  </si>
  <si>
    <t xml:space="preserve">СБЦИИС, 2004 г.
Табл. 8, §4                                          прим.2, и k=0,4    </t>
  </si>
  <si>
    <t xml:space="preserve">объем  работ:0,791 км.    </t>
  </si>
  <si>
    <t>Гидрогеологические наблюдения при бурении скважины диаметром до 160 мм, глубина скважины до 15 м.</t>
  </si>
  <si>
    <t>Табл. 18, §1</t>
  </si>
  <si>
    <t>Выдача во временное пользование материалов топографических съемок. 14 планшетов</t>
  </si>
  <si>
    <t>4кв.2016 г.</t>
  </si>
  <si>
    <t>Сбор изучение и систематизация материалов изысканий прошлых лет, 25м.</t>
  </si>
  <si>
    <t>ГИП</t>
  </si>
  <si>
    <t xml:space="preserve">_________________________ </t>
  </si>
  <si>
    <t>"_____" _____________________ 2017 г.</t>
  </si>
  <si>
    <t>_________________________</t>
  </si>
  <si>
    <t>"      "____________2017г.</t>
  </si>
  <si>
    <t>_______________________</t>
  </si>
  <si>
    <t xml:space="preserve">                                                                                   _________________________ </t>
  </si>
  <si>
    <t xml:space="preserve">                                                                                "_____" _____________________ 2017 г.</t>
  </si>
  <si>
    <t>Смета № 4</t>
  </si>
  <si>
    <t xml:space="preserve">Смета №4 </t>
  </si>
  <si>
    <t>Смета  №5</t>
  </si>
  <si>
    <t>Наименование объекта: Тепловая сеть от магистральной тепловой сети в сторону ул.40-летия Победы до границы земельного участка комплекса многоэтажных домов с коммерческими помещениями по ул. Восточно-Кругликовской, 42/3 в г. Краснодаре</t>
  </si>
  <si>
    <r>
      <t xml:space="preserve">Объект: </t>
    </r>
    <r>
      <rPr>
        <b/>
        <sz val="11"/>
        <rFont val="Times New Roman"/>
        <family val="1"/>
        <charset val="204"/>
      </rPr>
      <t>Тепловая сеть от магистральной тепловой сети в сторону ул.40-летия Победы до границы земельного участка комплекса многоэтажных домов с коммерческими помещениями по ул. Восточно-Кругликовской, 42/3 в г. Краснодаре</t>
    </r>
    <r>
      <rPr>
        <sz val="11"/>
        <rFont val="Times New Roman"/>
        <family val="1"/>
        <charset val="204"/>
      </rPr>
      <t>.</t>
    </r>
  </si>
  <si>
    <t>Наименование объекта:  Тепловая сеть от магистральной тепловой сети в сторону ул.40-летия Победы до границы земельного участка комплекса многоэтажных домов с коммерческими помещениями по ул. Восточно-Кругликовской, 42/3 в г. Краснодаре</t>
  </si>
  <si>
    <t>Наименование объекта: Тепловая сеть от магистральной тепловой сети в сторону ул.40-летия Победы до границы земельного участка комплекса многоэтажных домов с коммерческими помещениями по ул. Восточно-Кругликовской, 42/3 в г. Краснодаре.</t>
  </si>
  <si>
    <t>Тепловая сеть 2Ф219 мм протяженностью 250 м</t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</si>
  <si>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 23 Тепловые сети. Тепловая сеть в двухтрубном исчислении диаметром трубопровода 200 мм, (бесканальная прокладка без дренажа) протяженностью: свыше 0,1 до 1</t>
  </si>
  <si>
    <t>0,25км</t>
  </si>
  <si>
    <r>
      <t>Межевание 0,25</t>
    </r>
    <r>
      <rPr>
        <i/>
        <sz val="10"/>
        <rFont val="Times New Roman"/>
        <family val="1"/>
        <charset val="204"/>
      </rPr>
      <t>га (Проект планировки территории)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</si>
</sst>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dd/mm/yyyy&quot; г.&quot;"/>
    <numFmt numFmtId="200" formatCode="#,##0.0000"/>
  </numFmts>
  <fonts count="1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10"/>
      <name val="Times New Roman Cyr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sz val="10"/>
      <color rgb="FFD60093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530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167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" fillId="0" borderId="0"/>
    <xf numFmtId="165" fontId="8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" fontId="11" fillId="0" borderId="0">
      <alignment vertical="center"/>
    </xf>
    <xf numFmtId="0" fontId="16" fillId="0" borderId="0"/>
    <xf numFmtId="0" fontId="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7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4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7" fillId="0" borderId="0"/>
    <xf numFmtId="0" fontId="16" fillId="0" borderId="0"/>
    <xf numFmtId="0" fontId="16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7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4" fillId="0" borderId="0"/>
    <xf numFmtId="0" fontId="8" fillId="0" borderId="0"/>
    <xf numFmtId="0" fontId="8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4" fillId="0" borderId="0"/>
    <xf numFmtId="0" fontId="18" fillId="0" borderId="0">
      <alignment vertical="top"/>
    </xf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0" fontId="17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6" fillId="0" borderId="0"/>
    <xf numFmtId="0" fontId="4" fillId="0" borderId="0"/>
    <xf numFmtId="0" fontId="1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4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8" fillId="0" borderId="0"/>
    <xf numFmtId="0" fontId="8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7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4" fillId="0" borderId="0"/>
    <xf numFmtId="0" fontId="4" fillId="0" borderId="0"/>
    <xf numFmtId="0" fontId="17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17" fillId="0" borderId="0"/>
    <xf numFmtId="4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4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17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4" fillId="0" borderId="0"/>
    <xf numFmtId="0" fontId="8" fillId="0" borderId="0"/>
    <xf numFmtId="0" fontId="4" fillId="0" borderId="0"/>
    <xf numFmtId="0" fontId="16" fillId="0" borderId="0"/>
    <xf numFmtId="4" fontId="11" fillId="0" borderId="0">
      <alignment vertical="center"/>
    </xf>
    <xf numFmtId="0" fontId="4" fillId="0" borderId="0"/>
    <xf numFmtId="0" fontId="4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4" fontId="11" fillId="0" borderId="0">
      <alignment vertical="center"/>
    </xf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8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" fillId="0" borderId="0"/>
    <xf numFmtId="4" fontId="11" fillId="0" borderId="0">
      <alignment vertical="center"/>
    </xf>
    <xf numFmtId="4" fontId="11" fillId="0" borderId="0">
      <alignment vertical="center"/>
    </xf>
    <xf numFmtId="4" fontId="13" fillId="0" borderId="0">
      <alignment vertical="center"/>
    </xf>
    <xf numFmtId="0" fontId="17" fillId="0" borderId="0"/>
    <xf numFmtId="4" fontId="11" fillId="0" borderId="0">
      <alignment vertical="center"/>
    </xf>
    <xf numFmtId="0" fontId="16" fillId="0" borderId="0"/>
    <xf numFmtId="0" fontId="16" fillId="0" borderId="0"/>
    <xf numFmtId="4" fontId="11" fillId="0" borderId="0">
      <alignment vertical="center"/>
    </xf>
    <xf numFmtId="0" fontId="4" fillId="0" borderId="0"/>
    <xf numFmtId="0" fontId="20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4" fillId="0" borderId="0"/>
    <xf numFmtId="4" fontId="11" fillId="0" borderId="0">
      <alignment vertical="center"/>
    </xf>
    <xf numFmtId="0" fontId="4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6" fillId="0" borderId="0"/>
    <xf numFmtId="4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7" fillId="0" borderId="0"/>
    <xf numFmtId="0" fontId="21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2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2" fillId="29" borderId="0" applyNumberFormat="0" applyBorder="0" applyAlignment="0" applyProtection="0"/>
    <xf numFmtId="0" fontId="15" fillId="40" borderId="0" applyNumberFormat="0" applyBorder="0" applyAlignment="0" applyProtection="0"/>
    <xf numFmtId="0" fontId="15" fillId="32" borderId="0" applyNumberFormat="0" applyBorder="0" applyAlignment="0" applyProtection="0"/>
    <xf numFmtId="0" fontId="22" fillId="19" borderId="0" applyNumberFormat="0" applyBorder="0" applyAlignment="0" applyProtection="0"/>
    <xf numFmtId="0" fontId="22" fillId="41" borderId="0" applyNumberFormat="0" applyBorder="0" applyAlignment="0" applyProtection="0"/>
    <xf numFmtId="0" fontId="22" fillId="30" borderId="0" applyNumberFormat="0" applyBorder="0" applyAlignment="0" applyProtection="0"/>
    <xf numFmtId="0" fontId="15" fillId="35" borderId="0" applyNumberFormat="0" applyBorder="0" applyAlignment="0" applyProtection="0"/>
    <xf numFmtId="0" fontId="15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18" applyNumberFormat="0" applyAlignment="0" applyProtection="0"/>
    <xf numFmtId="0" fontId="25" fillId="0" borderId="0"/>
    <xf numFmtId="3" fontId="26" fillId="46" borderId="19">
      <alignment horizontal="left" vertical="center"/>
    </xf>
    <xf numFmtId="0" fontId="27" fillId="0" borderId="0">
      <alignment horizontal="left" vertical="top"/>
    </xf>
    <xf numFmtId="0" fontId="28" fillId="37" borderId="20" applyNumberFormat="0" applyAlignment="0" applyProtection="0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47" borderId="0" applyNumberFormat="0" applyFill="0">
      <alignment vertical="center"/>
    </xf>
    <xf numFmtId="177" fontId="31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32" fillId="0" borderId="0">
      <alignment horizontal="center"/>
    </xf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4" fillId="0" borderId="0" applyNumberFormat="0" applyAlignment="0"/>
    <xf numFmtId="0" fontId="35" fillId="0" borderId="0" applyNumberFormat="0" applyAlignment="0"/>
    <xf numFmtId="0" fontId="36" fillId="0" borderId="0" applyNumberFormat="0" applyAlignment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17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Protection="0">
      <alignment vertical="top" wrapText="1"/>
    </xf>
    <xf numFmtId="0" fontId="39" fillId="11" borderId="0" applyNumberFormat="0" applyBorder="0" applyAlignment="0" applyProtection="0"/>
    <xf numFmtId="0" fontId="40" fillId="46" borderId="21">
      <alignment horizontal="left" vertical="center" wrapText="1"/>
    </xf>
    <xf numFmtId="38" fontId="41" fillId="51" borderId="0" applyNumberFormat="0" applyBorder="0" applyAlignment="0" applyProtection="0"/>
    <xf numFmtId="3" fontId="42" fillId="0" borderId="0"/>
    <xf numFmtId="0" fontId="43" fillId="0" borderId="0">
      <alignment horizontal="left"/>
    </xf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/>
    <xf numFmtId="0" fontId="8" fillId="0" borderId="0"/>
    <xf numFmtId="0" fontId="48" fillId="42" borderId="18" applyNumberFormat="0" applyAlignment="0" applyProtection="0"/>
    <xf numFmtId="10" fontId="41" fillId="52" borderId="2" applyNumberFormat="0" applyBorder="0" applyAlignment="0" applyProtection="0"/>
    <xf numFmtId="0" fontId="48" fillId="53" borderId="18" applyNumberFormat="0" applyAlignment="0" applyProtection="0"/>
    <xf numFmtId="0" fontId="49" fillId="0" borderId="25">
      <alignment horizontal="left"/>
    </xf>
    <xf numFmtId="0" fontId="50" fillId="0" borderId="26" applyNumberFormat="0" applyFill="0" applyAlignment="0" applyProtection="0"/>
    <xf numFmtId="0" fontId="51" fillId="0" borderId="17"/>
    <xf numFmtId="0" fontId="31" fillId="0" borderId="0"/>
    <xf numFmtId="0" fontId="52" fillId="54" borderId="0" applyNumberFormat="0" applyBorder="0" applyAlignment="0" applyProtection="0"/>
    <xf numFmtId="0" fontId="53" fillId="0" borderId="0" applyNumberFormat="0" applyFill="0" applyBorder="0" applyAlignment="0" applyProtection="0"/>
    <xf numFmtId="182" fontId="54" fillId="0" borderId="0"/>
    <xf numFmtId="179" fontId="55" fillId="0" borderId="0"/>
    <xf numFmtId="0" fontId="56" fillId="0" borderId="0"/>
    <xf numFmtId="0" fontId="57" fillId="0" borderId="0"/>
    <xf numFmtId="0" fontId="4" fillId="0" borderId="0"/>
    <xf numFmtId="0" fontId="17" fillId="35" borderId="27" applyNumberForma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0" fontId="8" fillId="55" borderId="27" applyNumberFormat="0" applyFont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9" fillId="45" borderId="28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top"/>
    </xf>
    <xf numFmtId="3" fontId="60" fillId="0" borderId="0" applyFill="0" applyBorder="0" applyProtection="0">
      <alignment horizontal="right"/>
    </xf>
    <xf numFmtId="3" fontId="12" fillId="0" borderId="29" applyNumberFormat="0" applyAlignment="0">
      <alignment vertical="top"/>
    </xf>
    <xf numFmtId="1" fontId="61" fillId="0" borderId="0">
      <alignment horizontal="center" vertical="top" wrapText="1"/>
    </xf>
    <xf numFmtId="0" fontId="62" fillId="56" borderId="0">
      <alignment horizontal="left" vertical="center"/>
    </xf>
    <xf numFmtId="0" fontId="63" fillId="0" borderId="0">
      <alignment horizontal="right" vertical="center"/>
    </xf>
    <xf numFmtId="0" fontId="64" fillId="56" borderId="0">
      <alignment horizontal="left" vertical="top"/>
    </xf>
    <xf numFmtId="0" fontId="62" fillId="56" borderId="0">
      <alignment horizontal="right" vertical="center"/>
    </xf>
    <xf numFmtId="0" fontId="65" fillId="0" borderId="0">
      <alignment horizontal="left" vertical="center"/>
    </xf>
    <xf numFmtId="0" fontId="66" fillId="56" borderId="0">
      <alignment horizontal="center" vertical="top"/>
    </xf>
    <xf numFmtId="0" fontId="62" fillId="56" borderId="0">
      <alignment horizontal="left" vertical="center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2" fillId="56" borderId="0">
      <alignment horizontal="center" vertical="center"/>
    </xf>
    <xf numFmtId="0" fontId="67" fillId="56" borderId="0">
      <alignment horizontal="left" vertical="center"/>
    </xf>
    <xf numFmtId="0" fontId="64" fillId="56" borderId="0">
      <alignment horizontal="right" vertical="center"/>
    </xf>
    <xf numFmtId="0" fontId="64" fillId="56" borderId="0">
      <alignment horizontal="right" vertical="center"/>
    </xf>
    <xf numFmtId="0" fontId="67" fillId="56" borderId="0">
      <alignment horizontal="left" vertical="center"/>
    </xf>
    <xf numFmtId="0" fontId="62" fillId="56" borderId="0">
      <alignment horizontal="center" vertical="center"/>
    </xf>
    <xf numFmtId="0" fontId="64" fillId="56" borderId="0">
      <alignment horizontal="center" vertical="center"/>
    </xf>
    <xf numFmtId="0" fontId="64" fillId="56" borderId="0">
      <alignment horizontal="left" vertical="top"/>
    </xf>
    <xf numFmtId="0" fontId="67" fillId="56" borderId="0">
      <alignment horizontal="left" vertical="center"/>
    </xf>
    <xf numFmtId="0" fontId="62" fillId="56" borderId="0">
      <alignment horizontal="center" vertical="center"/>
    </xf>
    <xf numFmtId="0" fontId="62" fillId="56" borderId="0">
      <alignment horizontal="center" vertical="top"/>
    </xf>
    <xf numFmtId="0" fontId="67" fillId="56" borderId="0">
      <alignment horizontal="left" vertical="center"/>
    </xf>
    <xf numFmtId="0" fontId="62" fillId="56" borderId="0">
      <alignment horizontal="center" vertical="top"/>
    </xf>
    <xf numFmtId="0" fontId="67" fillId="56" borderId="0">
      <alignment horizontal="left" vertical="center"/>
    </xf>
    <xf numFmtId="0" fontId="64" fillId="56" borderId="0">
      <alignment horizontal="left" vertical="top"/>
    </xf>
    <xf numFmtId="0" fontId="67" fillId="56" borderId="0">
      <alignment horizontal="left" vertical="center"/>
    </xf>
    <xf numFmtId="0" fontId="68" fillId="56" borderId="0">
      <alignment horizontal="left" vertical="top"/>
    </xf>
    <xf numFmtId="0" fontId="62" fillId="0" borderId="0">
      <alignment horizontal="left" vertical="top"/>
    </xf>
    <xf numFmtId="0" fontId="68" fillId="56" borderId="0">
      <alignment horizontal="left" vertical="top"/>
    </xf>
    <xf numFmtId="0" fontId="67" fillId="56" borderId="0">
      <alignment horizontal="left" vertical="top"/>
    </xf>
    <xf numFmtId="0" fontId="62" fillId="56" borderId="0">
      <alignment horizontal="center" vertical="top"/>
    </xf>
    <xf numFmtId="0" fontId="62" fillId="0" borderId="0">
      <alignment horizontal="left" vertical="top"/>
    </xf>
    <xf numFmtId="0" fontId="68" fillId="56" borderId="0">
      <alignment horizontal="left" vertical="top"/>
    </xf>
    <xf numFmtId="0" fontId="62" fillId="0" borderId="0">
      <alignment horizontal="right" vertical="top"/>
    </xf>
    <xf numFmtId="0" fontId="62" fillId="56" borderId="0">
      <alignment horizontal="center" vertical="center"/>
    </xf>
    <xf numFmtId="0" fontId="62" fillId="0" borderId="0">
      <alignment horizontal="left" vertical="center"/>
    </xf>
    <xf numFmtId="0" fontId="64" fillId="56" borderId="0">
      <alignment horizontal="left" vertical="top"/>
    </xf>
    <xf numFmtId="0" fontId="62" fillId="56" borderId="0">
      <alignment horizontal="left" vertical="top"/>
    </xf>
    <xf numFmtId="0" fontId="62" fillId="0" borderId="0">
      <alignment horizontal="left" vertical="top"/>
    </xf>
    <xf numFmtId="0" fontId="64" fillId="56" borderId="0">
      <alignment horizontal="center" vertical="center"/>
    </xf>
    <xf numFmtId="0" fontId="68" fillId="56" borderId="0">
      <alignment horizontal="center" vertical="center"/>
    </xf>
    <xf numFmtId="0" fontId="69" fillId="56" borderId="0">
      <alignment horizontal="center" vertical="center"/>
    </xf>
    <xf numFmtId="0" fontId="70" fillId="56" borderId="0">
      <alignment horizontal="center" vertical="center"/>
    </xf>
    <xf numFmtId="0" fontId="70" fillId="0" borderId="0">
      <alignment horizontal="center" vertical="center"/>
    </xf>
    <xf numFmtId="0" fontId="69" fillId="56" borderId="0">
      <alignment horizontal="center" vertical="center"/>
    </xf>
    <xf numFmtId="0" fontId="62" fillId="56" borderId="0">
      <alignment horizontal="center" vertical="center"/>
    </xf>
    <xf numFmtId="0" fontId="68" fillId="56" borderId="0">
      <alignment horizontal="left" vertical="center"/>
    </xf>
    <xf numFmtId="0" fontId="68" fillId="56" borderId="0">
      <alignment horizontal="left" vertical="center"/>
    </xf>
    <xf numFmtId="0" fontId="62" fillId="56" borderId="0">
      <alignment horizontal="center" vertical="center"/>
    </xf>
    <xf numFmtId="0" fontId="68" fillId="0" borderId="0">
      <alignment horizontal="left" vertical="top"/>
    </xf>
    <xf numFmtId="0" fontId="64" fillId="56" borderId="0">
      <alignment horizontal="right" vertical="top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8" fillId="56" borderId="0">
      <alignment horizontal="center" vertical="center"/>
    </xf>
    <xf numFmtId="0" fontId="62" fillId="56" borderId="0">
      <alignment horizontal="center" vertical="center"/>
    </xf>
    <xf numFmtId="0" fontId="62" fillId="56" borderId="0">
      <alignment horizontal="left" vertical="center"/>
    </xf>
    <xf numFmtId="0" fontId="68" fillId="0" borderId="0">
      <alignment horizontal="left" vertical="center"/>
    </xf>
    <xf numFmtId="0" fontId="64" fillId="56" borderId="0">
      <alignment horizontal="center" vertical="center"/>
    </xf>
    <xf numFmtId="0" fontId="62" fillId="56" borderId="0">
      <alignment horizontal="left" vertical="center"/>
    </xf>
    <xf numFmtId="0" fontId="64" fillId="56" borderId="0">
      <alignment horizontal="right" vertical="center"/>
    </xf>
    <xf numFmtId="0" fontId="62" fillId="56" borderId="0">
      <alignment horizontal="left" vertical="center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4" fontId="71" fillId="58" borderId="28" applyNumberFormat="0" applyProtection="0">
      <alignment horizontal="left" vertical="center" indent="1"/>
    </xf>
    <xf numFmtId="4" fontId="64" fillId="59" borderId="28" applyNumberFormat="0" applyProtection="0">
      <alignment horizontal="left" vertical="center" indent="1"/>
    </xf>
    <xf numFmtId="4" fontId="64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72" fillId="0" borderId="0"/>
    <xf numFmtId="0" fontId="73" fillId="0" borderId="0" applyNumberFormat="0" applyFill="0" applyBorder="0" applyAlignment="0" applyProtection="0"/>
    <xf numFmtId="0" fontId="74" fillId="0" borderId="0"/>
    <xf numFmtId="0" fontId="51" fillId="0" borderId="0"/>
    <xf numFmtId="0" fontId="75" fillId="0" borderId="0">
      <alignment horizontal="centerContinuous" vertical="center"/>
    </xf>
    <xf numFmtId="0" fontId="76" fillId="62" borderId="30" applyNumberFormat="0" applyFill="0" applyAlignment="0" applyProtection="0">
      <alignment vertical="top"/>
    </xf>
    <xf numFmtId="4" fontId="77" fillId="46" borderId="8">
      <alignment horizontal="left" vertical="center" wrapText="1"/>
    </xf>
    <xf numFmtId="4" fontId="78" fillId="0" borderId="31">
      <alignment vertical="center" wrapText="1"/>
    </xf>
    <xf numFmtId="0" fontId="1" fillId="0" borderId="29"/>
    <xf numFmtId="0" fontId="79" fillId="63" borderId="21" applyNumberFormat="0" applyProtection="0">
      <alignment horizontal="left" vertical="center" wrapText="1"/>
    </xf>
    <xf numFmtId="0" fontId="33" fillId="0" borderId="32" applyNumberFormat="0" applyFill="0" applyAlignment="0" applyProtection="0"/>
    <xf numFmtId="3" fontId="80" fillId="0" borderId="0"/>
    <xf numFmtId="0" fontId="81" fillId="0" borderId="0">
      <alignment horizontal="left"/>
    </xf>
    <xf numFmtId="185" fontId="21" fillId="0" borderId="0"/>
    <xf numFmtId="0" fontId="82" fillId="0" borderId="0" applyNumberFormat="0" applyFill="0" applyBorder="0" applyAlignment="0" applyProtection="0"/>
    <xf numFmtId="0" fontId="3" fillId="0" borderId="2">
      <alignment horizontal="center"/>
    </xf>
    <xf numFmtId="0" fontId="8" fillId="0" borderId="0">
      <alignment vertical="top"/>
    </xf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5" borderId="0" applyNumberFormat="0" applyBorder="0" applyAlignment="0" applyProtection="0"/>
    <xf numFmtId="0" fontId="22" fillId="66" borderId="0" applyNumberFormat="0" applyBorder="0" applyAlignment="0" applyProtection="0"/>
    <xf numFmtId="0" fontId="22" fillId="66" borderId="0" applyNumberFormat="0" applyBorder="0" applyAlignment="0" applyProtection="0"/>
    <xf numFmtId="0" fontId="22" fillId="67" borderId="0" applyNumberFormat="0" applyBorder="0" applyAlignment="0" applyProtection="0"/>
    <xf numFmtId="0" fontId="22" fillId="68" borderId="0" applyNumberFormat="0" applyBorder="0" applyAlignment="0" applyProtection="0"/>
    <xf numFmtId="0" fontId="22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70" borderId="0" applyNumberFormat="0" applyBorder="0" applyAlignment="0" applyProtection="0"/>
    <xf numFmtId="0" fontId="22" fillId="70" borderId="0" applyNumberFormat="0" applyBorder="0" applyAlignment="0" applyProtection="0"/>
    <xf numFmtId="0" fontId="22" fillId="71" borderId="0" applyNumberFormat="0" applyBorder="0" applyAlignment="0" applyProtection="0"/>
    <xf numFmtId="186" fontId="58" fillId="0" borderId="0"/>
    <xf numFmtId="187" fontId="58" fillId="0" borderId="2" applyFont="0" applyFill="0" applyBorder="0" applyAlignment="0" applyProtection="0"/>
    <xf numFmtId="0" fontId="48" fillId="8" borderId="18" applyNumberFormat="0" applyAlignment="0" applyProtection="0"/>
    <xf numFmtId="0" fontId="48" fillId="8" borderId="18" applyNumberFormat="0" applyAlignment="0" applyProtection="0"/>
    <xf numFmtId="0" fontId="48" fillId="8" borderId="18" applyNumberFormat="0" applyAlignment="0" applyProtection="0"/>
    <xf numFmtId="0" fontId="48" fillId="14" borderId="18" applyNumberFormat="0" applyAlignment="0" applyProtection="0"/>
    <xf numFmtId="0" fontId="3" fillId="0" borderId="2">
      <alignment horizontal="center"/>
    </xf>
    <xf numFmtId="0" fontId="3" fillId="0" borderId="0">
      <alignment vertical="top"/>
    </xf>
    <xf numFmtId="0" fontId="59" fillId="72" borderId="28" applyNumberFormat="0" applyAlignment="0" applyProtection="0"/>
    <xf numFmtId="0" fontId="59" fillId="72" borderId="28" applyNumberFormat="0" applyAlignment="0" applyProtection="0"/>
    <xf numFmtId="0" fontId="59" fillId="72" borderId="28" applyNumberFormat="0" applyAlignment="0" applyProtection="0"/>
    <xf numFmtId="0" fontId="59" fillId="73" borderId="28" applyNumberFormat="0" applyAlignment="0" applyProtection="0"/>
    <xf numFmtId="0" fontId="83" fillId="72" borderId="18" applyNumberFormat="0" applyAlignment="0" applyProtection="0"/>
    <xf numFmtId="0" fontId="83" fillId="72" borderId="18" applyNumberFormat="0" applyAlignment="0" applyProtection="0"/>
    <xf numFmtId="0" fontId="83" fillId="72" borderId="18" applyNumberFormat="0" applyAlignment="0" applyProtection="0"/>
    <xf numFmtId="0" fontId="83" fillId="73" borderId="18" applyNumberFormat="0" applyAlignment="0" applyProtection="0"/>
    <xf numFmtId="188" fontId="53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89" fontId="84" fillId="0" borderId="0" applyFont="0" applyFill="0" applyBorder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6" fillId="0" borderId="23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0" fontId="58" fillId="0" borderId="35" applyFill="0" applyProtection="0">
      <alignment horizontal="center" vertical="center" wrapText="1"/>
    </xf>
    <xf numFmtId="0" fontId="17" fillId="0" borderId="0"/>
    <xf numFmtId="0" fontId="8" fillId="0" borderId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53" fillId="0" borderId="37" applyNumberFormat="0" applyFill="0" applyAlignment="0" applyProtection="0"/>
    <xf numFmtId="0" fontId="8" fillId="0" borderId="0"/>
    <xf numFmtId="191" fontId="90" fillId="0" borderId="38">
      <alignment horizontal="center" vertical="center" wrapText="1"/>
    </xf>
    <xf numFmtId="0" fontId="28" fillId="74" borderId="20" applyNumberFormat="0" applyAlignment="0" applyProtection="0"/>
    <xf numFmtId="0" fontId="28" fillId="74" borderId="20" applyNumberFormat="0" applyAlignment="0" applyProtection="0"/>
    <xf numFmtId="0" fontId="28" fillId="74" borderId="20" applyNumberFormat="0" applyAlignment="0" applyProtection="0"/>
    <xf numFmtId="0" fontId="28" fillId="37" borderId="20" applyNumberFormat="0" applyAlignment="0" applyProtection="0"/>
    <xf numFmtId="0" fontId="3" fillId="0" borderId="2">
      <alignment horizontal="center" wrapText="1"/>
    </xf>
    <xf numFmtId="0" fontId="8" fillId="0" borderId="0">
      <alignment vertical="top"/>
    </xf>
    <xf numFmtId="0" fontId="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54" borderId="0" applyNumberFormat="0" applyBorder="0" applyAlignment="0" applyProtection="0"/>
    <xf numFmtId="192" fontId="58" fillId="0" borderId="38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58" fillId="0" borderId="0"/>
    <xf numFmtId="4" fontId="92" fillId="0" borderId="0">
      <alignment vertical="center"/>
    </xf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8" fillId="0" borderId="0"/>
    <xf numFmtId="0" fontId="8" fillId="0" borderId="0"/>
    <xf numFmtId="4" fontId="8" fillId="0" borderId="0">
      <alignment vertical="center"/>
    </xf>
    <xf numFmtId="0" fontId="3" fillId="0" borderId="0"/>
    <xf numFmtId="0" fontId="3" fillId="0" borderId="2">
      <alignment horizontal="center" wrapText="1"/>
    </xf>
    <xf numFmtId="0" fontId="94" fillId="4" borderId="0" applyNumberFormat="0" applyBorder="0" applyAlignment="0" applyProtection="0"/>
    <xf numFmtId="0" fontId="94" fillId="4" borderId="0" applyNumberFormat="0" applyBorder="0" applyAlignment="0" applyProtection="0"/>
    <xf numFmtId="0" fontId="94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5" borderId="27" applyNumberFormat="0" applyAlignment="0" applyProtection="0"/>
    <xf numFmtId="0" fontId="17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0" fontId="8" fillId="76" borderId="27" applyNumberFormat="0" applyFont="0" applyAlignment="0" applyProtection="0"/>
    <xf numFmtId="193" fontId="95" fillId="0" borderId="4">
      <protection locked="0"/>
    </xf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58" fillId="0" borderId="6">
      <alignment horizontal="center" vertical="center" wrapText="1"/>
    </xf>
    <xf numFmtId="0" fontId="3" fillId="0" borderId="2">
      <alignment horizontal="center"/>
    </xf>
    <xf numFmtId="0" fontId="3" fillId="0" borderId="2">
      <alignment horizontal="center" wrapText="1"/>
    </xf>
    <xf numFmtId="0" fontId="8" fillId="0" borderId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96" fillId="0" borderId="26" applyNumberFormat="0" applyFill="0" applyAlignment="0" applyProtection="0"/>
    <xf numFmtId="0" fontId="8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" fontId="11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>
      <alignment vertical="justify"/>
    </xf>
    <xf numFmtId="0" fontId="97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0">
      <alignment horizontal="center"/>
    </xf>
    <xf numFmtId="38" fontId="8" fillId="0" borderId="0" applyFont="0" applyFill="0" applyBorder="0" applyAlignment="0" applyProtection="0"/>
    <xf numFmtId="40" fontId="31" fillId="0" borderId="0" applyFont="0" applyFill="0" applyBorder="0" applyAlignment="0" applyProtection="0"/>
    <xf numFmtId="2" fontId="53" fillId="0" borderId="0" applyFill="0" applyBorder="0" applyAlignment="0" applyProtection="0"/>
    <xf numFmtId="165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17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7" fillId="0" borderId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3" fillId="0" borderId="0">
      <alignment horizontal="left" vertical="top"/>
    </xf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8" fillId="0" borderId="0" applyFont="0" applyFill="0" applyBorder="0" applyAlignment="0"/>
    <xf numFmtId="0" fontId="8" fillId="0" borderId="0" applyFont="0" applyFill="0" applyBorder="0" applyAlignment="0"/>
    <xf numFmtId="3" fontId="80" fillId="0" borderId="0"/>
    <xf numFmtId="0" fontId="3" fillId="0" borderId="0"/>
    <xf numFmtId="0" fontId="10" fillId="0" borderId="0"/>
    <xf numFmtId="0" fontId="101" fillId="0" borderId="0"/>
    <xf numFmtId="0" fontId="10" fillId="0" borderId="0"/>
  </cellStyleXfs>
  <cellXfs count="698">
    <xf numFmtId="0" fontId="0" fillId="0" borderId="0" xfId="0"/>
    <xf numFmtId="0" fontId="3" fillId="0" borderId="0" xfId="0" applyFont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49" fontId="3" fillId="0" borderId="0" xfId="2" applyNumberFormat="1" applyFont="1" applyAlignment="1">
      <alignment wrapText="1"/>
    </xf>
    <xf numFmtId="0" fontId="3" fillId="0" borderId="2" xfId="2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3" fillId="0" borderId="2" xfId="2" applyNumberFormat="1" applyFont="1" applyFill="1" applyBorder="1" applyAlignment="1">
      <alignment horizontal="left" vertical="top" wrapText="1" indent="1"/>
    </xf>
    <xf numFmtId="4" fontId="3" fillId="0" borderId="2" xfId="2" applyNumberFormat="1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5" applyFont="1"/>
    <xf numFmtId="14" fontId="3" fillId="0" borderId="0" xfId="5" applyNumberFormat="1" applyFont="1" applyAlignment="1">
      <alignment horizontal="right"/>
    </xf>
    <xf numFmtId="0" fontId="3" fillId="0" borderId="5" xfId="5" applyFont="1" applyBorder="1" applyAlignment="1">
      <alignment horizontal="center" vertical="center"/>
    </xf>
    <xf numFmtId="0" fontId="3" fillId="0" borderId="0" xfId="5" applyFont="1" applyBorder="1" applyAlignment="1">
      <alignment horizontal="center" wrapText="1"/>
    </xf>
    <xf numFmtId="0" fontId="3" fillId="0" borderId="6" xfId="5" applyFont="1" applyBorder="1" applyAlignment="1">
      <alignment horizontal="center" vertical="center"/>
    </xf>
    <xf numFmtId="0" fontId="3" fillId="0" borderId="0" xfId="5" applyFont="1" applyFill="1" applyBorder="1" applyAlignment="1">
      <alignment horizontal="center" wrapText="1"/>
    </xf>
    <xf numFmtId="0" fontId="3" fillId="0" borderId="0" xfId="5" applyFont="1" applyBorder="1" applyAlignment="1">
      <alignment horizontal="center" vertical="center"/>
    </xf>
    <xf numFmtId="0" fontId="3" fillId="0" borderId="0" xfId="5" applyFont="1" applyBorder="1"/>
    <xf numFmtId="0" fontId="3" fillId="0" borderId="0" xfId="5" applyFont="1" applyFill="1" applyBorder="1" applyAlignment="1">
      <alignment horizontal="center" vertical="center"/>
    </xf>
    <xf numFmtId="2" fontId="3" fillId="0" borderId="0" xfId="5" applyNumberFormat="1" applyFont="1" applyBorder="1" applyAlignment="1">
      <alignment horizontal="center" vertical="center"/>
    </xf>
    <xf numFmtId="0" fontId="3" fillId="0" borderId="14" xfId="5" applyFont="1" applyBorder="1" applyAlignment="1">
      <alignment horizontal="center" vertical="center"/>
    </xf>
    <xf numFmtId="0" fontId="3" fillId="0" borderId="14" xfId="5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center" vertical="center"/>
    </xf>
    <xf numFmtId="0" fontId="3" fillId="0" borderId="0" xfId="5" applyFont="1" applyBorder="1" applyAlignment="1">
      <alignment horizontal="right" vertical="center"/>
    </xf>
    <xf numFmtId="4" fontId="3" fillId="0" borderId="6" xfId="5" applyNumberFormat="1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3" fillId="0" borderId="11" xfId="5" applyFont="1" applyBorder="1" applyAlignment="1">
      <alignment horizontal="right" vertical="center"/>
    </xf>
    <xf numFmtId="4" fontId="3" fillId="0" borderId="7" xfId="5" applyNumberFormat="1" applyFont="1" applyBorder="1" applyAlignment="1">
      <alignment horizontal="center" vertical="center"/>
    </xf>
    <xf numFmtId="0" fontId="3" fillId="0" borderId="16" xfId="5" applyFont="1" applyBorder="1"/>
    <xf numFmtId="0" fontId="3" fillId="0" borderId="0" xfId="5" applyFont="1" applyAlignment="1">
      <alignment horizontal="center"/>
    </xf>
    <xf numFmtId="0" fontId="3" fillId="0" borderId="2" xfId="5" applyFont="1" applyBorder="1" applyAlignment="1">
      <alignment horizontal="left" vertical="center" wrapText="1"/>
    </xf>
    <xf numFmtId="0" fontId="3" fillId="0" borderId="3" xfId="5" applyFont="1" applyBorder="1" applyAlignment="1">
      <alignment horizontal="center" vertical="center"/>
    </xf>
    <xf numFmtId="170" fontId="3" fillId="0" borderId="8" xfId="5" applyNumberFormat="1" applyFont="1" applyBorder="1" applyAlignment="1">
      <alignment horizontal="center" vertical="center"/>
    </xf>
    <xf numFmtId="170" fontId="3" fillId="0" borderId="4" xfId="5" applyNumberFormat="1" applyFont="1" applyBorder="1" applyAlignment="1">
      <alignment horizontal="center" vertical="center"/>
    </xf>
    <xf numFmtId="4" fontId="3" fillId="0" borderId="2" xfId="5" applyNumberFormat="1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170" fontId="3" fillId="0" borderId="14" xfId="5" applyNumberFormat="1" applyFont="1" applyBorder="1" applyAlignment="1">
      <alignment horizontal="center" vertical="center"/>
    </xf>
    <xf numFmtId="2" fontId="6" fillId="0" borderId="8" xfId="5" applyNumberFormat="1" applyFont="1" applyBorder="1" applyAlignment="1">
      <alignment horizontal="center" vertical="center"/>
    </xf>
    <xf numFmtId="0" fontId="9" fillId="0" borderId="0" xfId="5" applyFont="1" applyBorder="1" applyAlignment="1">
      <alignment wrapText="1"/>
    </xf>
    <xf numFmtId="0" fontId="9" fillId="0" borderId="10" xfId="5" applyFont="1" applyBorder="1" applyAlignment="1">
      <alignment wrapText="1"/>
    </xf>
    <xf numFmtId="0" fontId="3" fillId="0" borderId="2" xfId="5" applyFont="1" applyBorder="1" applyAlignment="1">
      <alignment horizontal="left" vertical="center" wrapText="1" indent="1"/>
    </xf>
    <xf numFmtId="0" fontId="3" fillId="0" borderId="2" xfId="5" applyFont="1" applyBorder="1" applyAlignment="1">
      <alignment horizontal="center" vertical="center" wrapText="1"/>
    </xf>
    <xf numFmtId="0" fontId="9" fillId="0" borderId="16" xfId="5" applyFont="1" applyBorder="1" applyAlignment="1">
      <alignment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right" vertical="center" wrapText="1" indent="1"/>
    </xf>
    <xf numFmtId="0" fontId="9" fillId="0" borderId="5" xfId="5" applyFont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 indent="1"/>
    </xf>
    <xf numFmtId="0" fontId="3" fillId="0" borderId="5" xfId="5" applyFont="1" applyBorder="1" applyAlignment="1">
      <alignment horizontal="right" vertical="center" wrapText="1" indent="1"/>
    </xf>
    <xf numFmtId="0" fontId="9" fillId="0" borderId="15" xfId="5" applyFont="1" applyBorder="1" applyAlignment="1">
      <alignment wrapText="1"/>
    </xf>
    <xf numFmtId="0" fontId="9" fillId="0" borderId="9" xfId="5" applyFont="1" applyBorder="1" applyAlignment="1">
      <alignment horizontal="center" wrapText="1"/>
    </xf>
    <xf numFmtId="0" fontId="9" fillId="0" borderId="14" xfId="5" applyFont="1" applyBorder="1" applyAlignment="1">
      <alignment wrapText="1"/>
    </xf>
    <xf numFmtId="0" fontId="9" fillId="0" borderId="5" xfId="5" applyFont="1" applyBorder="1" applyAlignment="1">
      <alignment horizontal="center" wrapText="1"/>
    </xf>
    <xf numFmtId="0" fontId="9" fillId="0" borderId="14" xfId="5" applyFont="1" applyBorder="1" applyAlignment="1">
      <alignment horizontal="center" wrapText="1"/>
    </xf>
    <xf numFmtId="0" fontId="9" fillId="0" borderId="10" xfId="5" applyFont="1" applyBorder="1" applyAlignment="1">
      <alignment horizontal="center" wrapText="1"/>
    </xf>
    <xf numFmtId="0" fontId="9" fillId="0" borderId="12" xfId="5" applyFont="1" applyBorder="1" applyAlignment="1">
      <alignment horizontal="center" wrapText="1"/>
    </xf>
    <xf numFmtId="0" fontId="9" fillId="0" borderId="7" xfId="5" applyFont="1" applyBorder="1" applyAlignment="1">
      <alignment wrapText="1"/>
    </xf>
    <xf numFmtId="0" fontId="9" fillId="0" borderId="11" xfId="5" applyFont="1" applyBorder="1" applyAlignment="1">
      <alignment wrapText="1"/>
    </xf>
    <xf numFmtId="0" fontId="9" fillId="0" borderId="7" xfId="5" applyFont="1" applyBorder="1" applyAlignment="1">
      <alignment horizontal="center" wrapText="1"/>
    </xf>
    <xf numFmtId="0" fontId="9" fillId="0" borderId="11" xfId="5" applyFont="1" applyBorder="1" applyAlignment="1">
      <alignment horizontal="center" wrapText="1"/>
    </xf>
    <xf numFmtId="0" fontId="9" fillId="0" borderId="15" xfId="5" applyFont="1" applyBorder="1" applyAlignment="1">
      <alignment horizontal="center" wrapText="1"/>
    </xf>
    <xf numFmtId="0" fontId="9" fillId="0" borderId="13" xfId="5" applyFont="1" applyBorder="1" applyAlignment="1">
      <alignment horizontal="center" wrapText="1"/>
    </xf>
    <xf numFmtId="0" fontId="9" fillId="0" borderId="0" xfId="5" applyFont="1" applyBorder="1" applyAlignment="1">
      <alignment horizontal="center" wrapText="1"/>
    </xf>
    <xf numFmtId="0" fontId="9" fillId="0" borderId="16" xfId="5" applyFont="1" applyBorder="1" applyAlignment="1">
      <alignment horizontal="center" wrapText="1"/>
    </xf>
    <xf numFmtId="0" fontId="9" fillId="0" borderId="5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2" fontId="9" fillId="0" borderId="10" xfId="5" applyNumberFormat="1" applyFont="1" applyBorder="1" applyAlignment="1">
      <alignment horizontal="center" vertical="center" wrapText="1"/>
    </xf>
    <xf numFmtId="2" fontId="9" fillId="0" borderId="5" xfId="5" applyNumberFormat="1" applyFont="1" applyBorder="1" applyAlignment="1">
      <alignment horizontal="center" vertical="center" wrapText="1"/>
    </xf>
    <xf numFmtId="0" fontId="9" fillId="0" borderId="7" xfId="5" applyFont="1" applyBorder="1" applyAlignment="1">
      <alignment horizontal="right" vertical="center" wrapText="1"/>
    </xf>
    <xf numFmtId="0" fontId="9" fillId="0" borderId="11" xfId="5" applyFont="1" applyBorder="1" applyAlignment="1">
      <alignment horizontal="center" vertical="center" wrapText="1"/>
    </xf>
    <xf numFmtId="0" fontId="9" fillId="0" borderId="7" xfId="5" applyFont="1" applyBorder="1" applyAlignment="1">
      <alignment horizontal="center" vertical="center" wrapText="1"/>
    </xf>
    <xf numFmtId="2" fontId="9" fillId="0" borderId="7" xfId="5" applyNumberFormat="1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wrapText="1"/>
    </xf>
    <xf numFmtId="0" fontId="9" fillId="0" borderId="2" xfId="5" applyFont="1" applyFill="1" applyBorder="1" applyAlignment="1">
      <alignment horizontal="left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16" xfId="5" applyFont="1" applyFill="1" applyBorder="1" applyAlignment="1">
      <alignment horizontal="center" vertical="center" wrapText="1"/>
    </xf>
    <xf numFmtId="2" fontId="9" fillId="0" borderId="4" xfId="5" applyNumberFormat="1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14" fillId="0" borderId="8" xfId="5" applyFont="1" applyFill="1" applyBorder="1" applyAlignment="1">
      <alignment horizontal="left" vertical="center" wrapText="1"/>
    </xf>
    <xf numFmtId="0" fontId="14" fillId="0" borderId="4" xfId="5" applyFont="1" applyFill="1" applyBorder="1" applyAlignment="1">
      <alignment horizontal="left" vertical="center" wrapText="1"/>
    </xf>
    <xf numFmtId="2" fontId="14" fillId="0" borderId="4" xfId="5" applyNumberFormat="1" applyFont="1" applyFill="1" applyBorder="1" applyAlignment="1">
      <alignment horizontal="center" vertical="center" wrapText="1"/>
    </xf>
    <xf numFmtId="2" fontId="14" fillId="0" borderId="2" xfId="5" applyNumberFormat="1" applyFont="1" applyFill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 shrinkToFit="1"/>
    </xf>
    <xf numFmtId="0" fontId="9" fillId="0" borderId="3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wrapText="1"/>
    </xf>
    <xf numFmtId="0" fontId="9" fillId="0" borderId="8" xfId="5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2" xfId="5" applyFont="1" applyBorder="1" applyAlignment="1">
      <alignment vertical="top" wrapText="1"/>
    </xf>
    <xf numFmtId="0" fontId="9" fillId="0" borderId="3" xfId="5" applyFont="1" applyBorder="1" applyAlignment="1">
      <alignment horizontal="center" vertical="top" wrapText="1"/>
    </xf>
    <xf numFmtId="0" fontId="9" fillId="0" borderId="12" xfId="5" applyFont="1" applyBorder="1" applyAlignment="1">
      <alignment horizontal="center" vertical="top" wrapText="1"/>
    </xf>
    <xf numFmtId="0" fontId="9" fillId="0" borderId="11" xfId="5" applyFont="1" applyBorder="1" applyAlignment="1">
      <alignment horizontal="center" vertical="top" wrapText="1"/>
    </xf>
    <xf numFmtId="0" fontId="9" fillId="0" borderId="15" xfId="5" applyFont="1" applyBorder="1" applyAlignment="1">
      <alignment horizontal="center" vertical="top" wrapText="1"/>
    </xf>
    <xf numFmtId="2" fontId="14" fillId="0" borderId="4" xfId="5" applyNumberFormat="1" applyFont="1" applyBorder="1" applyAlignment="1">
      <alignment horizontal="center" wrapText="1"/>
    </xf>
    <xf numFmtId="2" fontId="14" fillId="0" borderId="2" xfId="5" applyNumberFormat="1" applyFont="1" applyBorder="1" applyAlignment="1">
      <alignment horizont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wrapText="1"/>
    </xf>
    <xf numFmtId="0" fontId="9" fillId="0" borderId="3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4" xfId="5" applyFont="1" applyBorder="1" applyAlignment="1">
      <alignment horizontal="center"/>
    </xf>
    <xf numFmtId="0" fontId="9" fillId="0" borderId="2" xfId="5" applyFont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0" fontId="9" fillId="0" borderId="15" xfId="5" applyFont="1" applyFill="1" applyBorder="1" applyAlignment="1">
      <alignment horizontal="center" vertical="center"/>
    </xf>
    <xf numFmtId="2" fontId="9" fillId="0" borderId="4" xfId="5" applyNumberFormat="1" applyFont="1" applyBorder="1" applyAlignment="1">
      <alignment horizontal="center"/>
    </xf>
    <xf numFmtId="0" fontId="3" fillId="0" borderId="3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2" fontId="9" fillId="0" borderId="4" xfId="5" applyNumberFormat="1" applyFont="1" applyBorder="1" applyAlignment="1">
      <alignment horizontal="center" wrapText="1"/>
    </xf>
    <xf numFmtId="2" fontId="9" fillId="0" borderId="2" xfId="5" applyNumberFormat="1" applyFont="1" applyBorder="1" applyAlignment="1">
      <alignment horizontal="center" wrapText="1"/>
    </xf>
    <xf numFmtId="0" fontId="14" fillId="0" borderId="9" xfId="5" applyFont="1" applyBorder="1" applyAlignment="1">
      <alignment horizontal="left" vertical="center" wrapText="1"/>
    </xf>
    <xf numFmtId="0" fontId="14" fillId="0" borderId="14" xfId="5" applyFont="1" applyBorder="1" applyAlignment="1">
      <alignment horizontal="left" vertical="center" wrapText="1"/>
    </xf>
    <xf numFmtId="0" fontId="14" fillId="0" borderId="10" xfId="5" applyFont="1" applyBorder="1" applyAlignment="1">
      <alignment horizontal="left" vertical="center" wrapText="1"/>
    </xf>
    <xf numFmtId="0" fontId="9" fillId="0" borderId="13" xfId="5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9" fillId="0" borderId="16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wrapText="1"/>
    </xf>
    <xf numFmtId="4" fontId="9" fillId="0" borderId="2" xfId="5" applyNumberFormat="1" applyFont="1" applyBorder="1" applyAlignment="1">
      <alignment horizontal="center" wrapText="1"/>
    </xf>
    <xf numFmtId="0" fontId="14" fillId="0" borderId="12" xfId="5" applyFont="1" applyBorder="1" applyAlignment="1">
      <alignment horizontal="left" vertical="center" wrapText="1"/>
    </xf>
    <xf numFmtId="0" fontId="14" fillId="0" borderId="11" xfId="5" applyFont="1" applyBorder="1" applyAlignment="1">
      <alignment horizontal="left" vertical="center" wrapText="1"/>
    </xf>
    <xf numFmtId="0" fontId="14" fillId="0" borderId="15" xfId="5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top" wrapText="1"/>
    </xf>
    <xf numFmtId="0" fontId="3" fillId="0" borderId="0" xfId="5" applyFont="1" applyAlignment="1">
      <alignment horizontal="left"/>
    </xf>
    <xf numFmtId="0" fontId="9" fillId="0" borderId="12" xfId="5" applyFont="1" applyBorder="1" applyAlignment="1">
      <alignment horizontal="center" vertical="center" wrapText="1"/>
    </xf>
    <xf numFmtId="4" fontId="9" fillId="0" borderId="15" xfId="5" applyNumberFormat="1" applyFont="1" applyBorder="1" applyAlignment="1">
      <alignment horizontal="center" wrapText="1"/>
    </xf>
    <xf numFmtId="0" fontId="14" fillId="0" borderId="4" xfId="5" applyFont="1" applyBorder="1" applyAlignment="1">
      <alignment horizontal="left" vertical="center" wrapText="1"/>
    </xf>
    <xf numFmtId="4" fontId="9" fillId="0" borderId="7" xfId="5" applyNumberFormat="1" applyFont="1" applyBorder="1" applyAlignment="1">
      <alignment horizontal="center" wrapText="1"/>
    </xf>
    <xf numFmtId="0" fontId="3" fillId="0" borderId="8" xfId="5" applyFont="1" applyBorder="1"/>
    <xf numFmtId="0" fontId="3" fillId="0" borderId="4" xfId="5" applyFont="1" applyBorder="1"/>
    <xf numFmtId="0" fontId="6" fillId="0" borderId="8" xfId="5" applyFont="1" applyBorder="1"/>
    <xf numFmtId="0" fontId="6" fillId="0" borderId="4" xfId="5" applyFont="1" applyBorder="1"/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169" fontId="3" fillId="0" borderId="0" xfId="0" applyNumberFormat="1" applyFont="1" applyAlignment="1">
      <alignment horizontal="center"/>
    </xf>
    <xf numFmtId="169" fontId="3" fillId="0" borderId="0" xfId="2" applyNumberFormat="1" applyFont="1" applyAlignment="1">
      <alignment horizontal="center" wrapText="1"/>
    </xf>
    <xf numFmtId="4" fontId="6" fillId="0" borderId="2" xfId="2" applyNumberFormat="1" applyFont="1" applyBorder="1" applyAlignment="1">
      <alignment horizontal="center" wrapText="1"/>
    </xf>
    <xf numFmtId="4" fontId="3" fillId="0" borderId="5" xfId="2" applyNumberFormat="1" applyFont="1" applyBorder="1" applyAlignment="1">
      <alignment horizontal="center" vertical="top" wrapText="1"/>
    </xf>
    <xf numFmtId="0" fontId="3" fillId="0" borderId="0" xfId="5" applyFont="1" applyAlignment="1">
      <alignment horizontal="right"/>
    </xf>
    <xf numFmtId="0" fontId="9" fillId="0" borderId="7" xfId="5" applyFont="1" applyFill="1" applyBorder="1" applyAlignment="1">
      <alignment horizontal="left" vertical="center" wrapText="1"/>
    </xf>
    <xf numFmtId="0" fontId="9" fillId="0" borderId="12" xfId="5" applyFont="1" applyFill="1" applyBorder="1" applyAlignment="1">
      <alignment horizontal="center" vertical="center" wrapText="1"/>
    </xf>
    <xf numFmtId="2" fontId="9" fillId="0" borderId="15" xfId="5" applyNumberFormat="1" applyFont="1" applyFill="1" applyBorder="1" applyAlignment="1">
      <alignment horizontal="center" vertical="center" wrapText="1"/>
    </xf>
    <xf numFmtId="2" fontId="14" fillId="0" borderId="4" xfId="5" applyNumberFormat="1" applyFont="1" applyBorder="1" applyAlignment="1">
      <alignment horizontal="center" vertical="center" wrapText="1"/>
    </xf>
    <xf numFmtId="2" fontId="14" fillId="0" borderId="2" xfId="5" applyNumberFormat="1" applyFont="1" applyBorder="1" applyAlignment="1">
      <alignment horizontal="center" vertical="center" wrapText="1"/>
    </xf>
    <xf numFmtId="0" fontId="9" fillId="0" borderId="8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 vertical="center" wrapText="1"/>
    </xf>
    <xf numFmtId="0" fontId="14" fillId="0" borderId="2" xfId="5" applyFont="1" applyBorder="1" applyAlignment="1">
      <alignment horizontal="center" wrapText="1"/>
    </xf>
    <xf numFmtId="4" fontId="14" fillId="0" borderId="4" xfId="5" applyNumberFormat="1" applyFont="1" applyBorder="1" applyAlignment="1">
      <alignment horizontal="center" wrapText="1"/>
    </xf>
    <xf numFmtId="4" fontId="14" fillId="0" borderId="2" xfId="5" applyNumberFormat="1" applyFont="1" applyBorder="1" applyAlignment="1">
      <alignment horizontal="center" wrapText="1"/>
    </xf>
    <xf numFmtId="0" fontId="9" fillId="0" borderId="0" xfId="5" applyFont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0" xfId="3266" applyFont="1"/>
    <xf numFmtId="0" fontId="3" fillId="0" borderId="0" xfId="8" applyFont="1"/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2" xfId="3266" applyFont="1" applyBorder="1" applyAlignment="1">
      <alignment horizontal="center" vertical="center" wrapText="1"/>
    </xf>
    <xf numFmtId="0" fontId="3" fillId="0" borderId="2" xfId="3266" applyFont="1" applyBorder="1" applyAlignment="1">
      <alignment horizontal="left" vertical="center" wrapText="1"/>
    </xf>
    <xf numFmtId="0" fontId="3" fillId="0" borderId="2" xfId="3266" applyFont="1" applyBorder="1" applyAlignment="1">
      <alignment horizontal="center" vertical="center"/>
    </xf>
    <xf numFmtId="4" fontId="99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3" fillId="0" borderId="0" xfId="3266" applyNumberFormat="1" applyFont="1"/>
    <xf numFmtId="176" fontId="99" fillId="0" borderId="0" xfId="6" applyNumberFormat="1" applyFont="1" applyAlignment="1">
      <alignment vertical="center"/>
    </xf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4" fontId="3" fillId="0" borderId="4" xfId="5" applyNumberFormat="1" applyFont="1" applyBorder="1" applyAlignment="1">
      <alignment horizontal="center"/>
    </xf>
    <xf numFmtId="4" fontId="6" fillId="0" borderId="4" xfId="5" applyNumberFormat="1" applyFont="1" applyBorder="1" applyAlignment="1">
      <alignment horizontal="center"/>
    </xf>
    <xf numFmtId="0" fontId="3" fillId="0" borderId="0" xfId="3266" applyFont="1" applyAlignment="1"/>
    <xf numFmtId="0" fontId="3" fillId="0" borderId="0" xfId="3528" applyFont="1"/>
    <xf numFmtId="0" fontId="3" fillId="0" borderId="43" xfId="3528" applyFont="1" applyBorder="1" applyAlignment="1">
      <alignment horizontal="center" vertical="center" wrapText="1"/>
    </xf>
    <xf numFmtId="0" fontId="3" fillId="0" borderId="42" xfId="3528" applyFont="1" applyBorder="1" applyAlignment="1">
      <alignment horizontal="center" vertical="center" wrapText="1"/>
    </xf>
    <xf numFmtId="0" fontId="3" fillId="0" borderId="44" xfId="3528" applyFont="1" applyBorder="1" applyAlignment="1">
      <alignment horizontal="center" vertical="center" wrapText="1"/>
    </xf>
    <xf numFmtId="0" fontId="3" fillId="0" borderId="45" xfId="3528" applyFont="1" applyBorder="1" applyAlignment="1">
      <alignment horizontal="center" wrapText="1"/>
    </xf>
    <xf numFmtId="0" fontId="3" fillId="0" borderId="5" xfId="3528" applyFont="1" applyBorder="1" applyAlignment="1">
      <alignment horizontal="center" wrapText="1"/>
    </xf>
    <xf numFmtId="0" fontId="3" fillId="0" borderId="46" xfId="3528" applyFont="1" applyBorder="1" applyAlignment="1">
      <alignment horizontal="center" vertical="center"/>
    </xf>
    <xf numFmtId="0" fontId="3" fillId="0" borderId="47" xfId="3528" applyFont="1" applyBorder="1" applyAlignment="1">
      <alignment horizontal="center" wrapText="1"/>
    </xf>
    <xf numFmtId="0" fontId="6" fillId="0" borderId="9" xfId="3528" applyFont="1" applyBorder="1" applyAlignment="1">
      <alignment horizontal="center" wrapText="1"/>
    </xf>
    <xf numFmtId="0" fontId="3" fillId="0" borderId="48" xfId="3528" applyFont="1" applyBorder="1" applyAlignment="1">
      <alignment horizontal="center" wrapText="1"/>
    </xf>
    <xf numFmtId="0" fontId="3" fillId="0" borderId="49" xfId="3528" applyFont="1" applyBorder="1" applyAlignment="1">
      <alignment horizontal="center" vertical="center"/>
    </xf>
    <xf numFmtId="4" fontId="6" fillId="0" borderId="35" xfId="3528" applyNumberFormat="1" applyFont="1" applyBorder="1" applyAlignment="1">
      <alignment horizontal="center" vertical="center"/>
    </xf>
    <xf numFmtId="0" fontId="3" fillId="0" borderId="38" xfId="3528" applyFont="1" applyBorder="1" applyAlignment="1">
      <alignment horizontal="center" vertical="center"/>
    </xf>
    <xf numFmtId="0" fontId="3" fillId="0" borderId="3" xfId="3528" applyFont="1" applyBorder="1" applyAlignment="1">
      <alignment horizontal="left" vertical="top" wrapText="1"/>
    </xf>
    <xf numFmtId="9" fontId="3" fillId="0" borderId="2" xfId="3528" applyNumberFormat="1" applyFont="1" applyBorder="1" applyAlignment="1">
      <alignment horizontal="center" vertical="top" wrapText="1"/>
    </xf>
    <xf numFmtId="2" fontId="3" fillId="0" borderId="2" xfId="3528" applyNumberFormat="1" applyFont="1" applyBorder="1" applyAlignment="1">
      <alignment horizontal="center" vertical="center"/>
    </xf>
    <xf numFmtId="4" fontId="6" fillId="0" borderId="2" xfId="3528" applyNumberFormat="1" applyFont="1" applyBorder="1" applyAlignment="1">
      <alignment horizontal="center"/>
    </xf>
    <xf numFmtId="4" fontId="3" fillId="0" borderId="2" xfId="5" applyNumberFormat="1" applyFont="1" applyFill="1" applyBorder="1" applyAlignment="1">
      <alignment horizontal="center" vertical="top" wrapText="1"/>
    </xf>
    <xf numFmtId="0" fontId="3" fillId="0" borderId="8" xfId="5" applyNumberFormat="1" applyFont="1" applyBorder="1" applyAlignment="1">
      <alignment horizontal="left" wrapText="1"/>
    </xf>
    <xf numFmtId="0" fontId="3" fillId="0" borderId="3" xfId="5" applyNumberFormat="1" applyFont="1" applyBorder="1" applyAlignment="1">
      <alignment horizontal="left" wrapText="1"/>
    </xf>
    <xf numFmtId="0" fontId="3" fillId="0" borderId="3" xfId="5" applyNumberFormat="1" applyFont="1" applyBorder="1" applyAlignment="1">
      <alignment horizontal="center" vertical="center" wrapText="1"/>
    </xf>
    <xf numFmtId="0" fontId="3" fillId="0" borderId="2" xfId="5" applyNumberFormat="1" applyFont="1" applyBorder="1" applyAlignment="1">
      <alignment horizontal="left" wrapText="1"/>
    </xf>
    <xf numFmtId="49" fontId="3" fillId="0" borderId="2" xfId="5" applyNumberFormat="1" applyFont="1" applyFill="1" applyBorder="1" applyAlignment="1">
      <alignment horizontal="left" vertical="top" wrapText="1" indent="1"/>
    </xf>
    <xf numFmtId="4" fontId="3" fillId="0" borderId="2" xfId="5" applyNumberFormat="1" applyFont="1" applyBorder="1" applyAlignment="1">
      <alignment horizontal="center" vertical="top" wrapText="1"/>
    </xf>
    <xf numFmtId="0" fontId="3" fillId="0" borderId="11" xfId="5" applyNumberFormat="1" applyFont="1" applyBorder="1" applyAlignment="1">
      <alignment horizontal="left" vertical="top" wrapText="1"/>
    </xf>
    <xf numFmtId="0" fontId="3" fillId="0" borderId="11" xfId="5" applyNumberFormat="1" applyFont="1" applyBorder="1" applyAlignment="1">
      <alignment horizontal="left" wrapText="1"/>
    </xf>
    <xf numFmtId="0" fontId="3" fillId="0" borderId="12" xfId="5" applyNumberFormat="1" applyFont="1" applyBorder="1" applyAlignment="1">
      <alignment horizontal="left" wrapText="1"/>
    </xf>
    <xf numFmtId="4" fontId="3" fillId="0" borderId="5" xfId="5" applyNumberFormat="1" applyFont="1" applyBorder="1" applyAlignment="1">
      <alignment horizontal="center" vertical="top" wrapText="1"/>
    </xf>
    <xf numFmtId="4" fontId="3" fillId="0" borderId="7" xfId="5" applyNumberFormat="1" applyFont="1" applyBorder="1" applyAlignment="1">
      <alignment horizontal="center" wrapText="1"/>
    </xf>
    <xf numFmtId="49" fontId="100" fillId="0" borderId="11" xfId="5" applyNumberFormat="1" applyFont="1" applyBorder="1" applyAlignment="1">
      <alignment horizontal="center" wrapText="1"/>
    </xf>
    <xf numFmtId="49" fontId="3" fillId="0" borderId="11" xfId="5" applyNumberFormat="1" applyFont="1" applyBorder="1" applyAlignment="1">
      <alignment horizontal="left" vertical="top" wrapText="1"/>
    </xf>
    <xf numFmtId="4" fontId="3" fillId="0" borderId="6" xfId="5" applyNumberFormat="1" applyFont="1" applyBorder="1" applyAlignment="1">
      <alignment horizontal="center" wrapText="1"/>
    </xf>
    <xf numFmtId="49" fontId="100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left" vertical="top" wrapText="1"/>
    </xf>
    <xf numFmtId="0" fontId="3" fillId="0" borderId="0" xfId="5" applyNumberFormat="1" applyFont="1" applyBorder="1" applyAlignment="1">
      <alignment horizontal="left" vertical="top" wrapText="1"/>
    </xf>
    <xf numFmtId="4" fontId="3" fillId="0" borderId="5" xfId="5" applyNumberFormat="1" applyFont="1" applyBorder="1" applyAlignment="1">
      <alignment horizontal="center" wrapText="1"/>
    </xf>
    <xf numFmtId="4" fontId="3" fillId="0" borderId="0" xfId="5" applyNumberFormat="1" applyFont="1" applyBorder="1" applyAlignment="1">
      <alignment horizontal="center" wrapText="1"/>
    </xf>
    <xf numFmtId="0" fontId="3" fillId="0" borderId="0" xfId="5" applyNumberFormat="1" applyFont="1" applyBorder="1" applyAlignment="1">
      <alignment horizontal="center" wrapText="1"/>
    </xf>
    <xf numFmtId="49" fontId="3" fillId="0" borderId="0" xfId="5" applyNumberFormat="1" applyFont="1" applyBorder="1" applyAlignment="1">
      <alignment horizontal="center" wrapText="1"/>
    </xf>
    <xf numFmtId="2" fontId="3" fillId="0" borderId="0" xfId="5" applyNumberFormat="1" applyFont="1" applyBorder="1" applyAlignment="1">
      <alignment horizontal="center" wrapText="1"/>
    </xf>
    <xf numFmtId="4" fontId="3" fillId="0" borderId="0" xfId="5" applyNumberFormat="1" applyFont="1" applyAlignment="1">
      <alignment horizontal="center" wrapText="1"/>
    </xf>
    <xf numFmtId="49" fontId="3" fillId="0" borderId="0" xfId="5" applyNumberFormat="1" applyFont="1" applyAlignment="1">
      <alignment wrapText="1"/>
    </xf>
    <xf numFmtId="49" fontId="3" fillId="0" borderId="0" xfId="5" applyNumberFormat="1" applyFont="1" applyFill="1" applyAlignment="1">
      <alignment wrapText="1"/>
    </xf>
    <xf numFmtId="49" fontId="3" fillId="0" borderId="0" xfId="5" applyNumberFormat="1" applyFont="1" applyAlignment="1">
      <alignment horizontal="center" vertical="top" wrapText="1"/>
    </xf>
    <xf numFmtId="0" fontId="3" fillId="0" borderId="0" xfId="5" applyFont="1" applyAlignment="1"/>
    <xf numFmtId="0" fontId="3" fillId="0" borderId="0" xfId="3528" applyFont="1" applyAlignment="1">
      <alignment horizontal="right"/>
    </xf>
    <xf numFmtId="0" fontId="3" fillId="0" borderId="0" xfId="3528" applyFont="1" applyFill="1" applyAlignment="1">
      <alignment horizontal="right"/>
    </xf>
    <xf numFmtId="0" fontId="3" fillId="0" borderId="0" xfId="3528" applyFont="1" applyAlignment="1">
      <alignment horizontal="center" vertical="top"/>
    </xf>
    <xf numFmtId="0" fontId="3" fillId="0" borderId="0" xfId="3" applyFont="1" applyAlignment="1">
      <alignment horizontal="left"/>
    </xf>
    <xf numFmtId="0" fontId="3" fillId="0" borderId="0" xfId="3266" applyFont="1" applyAlignment="1">
      <alignment horizontal="left" vertical="top"/>
    </xf>
    <xf numFmtId="0" fontId="3" fillId="0" borderId="0" xfId="3266" applyFont="1" applyAlignment="1">
      <alignment horizontal="center" vertical="top"/>
    </xf>
    <xf numFmtId="0" fontId="3" fillId="0" borderId="51" xfId="3266" applyFont="1" applyBorder="1" applyAlignment="1">
      <alignment horizontal="left" vertical="center"/>
    </xf>
    <xf numFmtId="0" fontId="3" fillId="0" borderId="53" xfId="3266" applyFont="1" applyBorder="1" applyAlignment="1">
      <alignment horizontal="left" vertical="center" wrapText="1" indent="1"/>
    </xf>
    <xf numFmtId="0" fontId="3" fillId="0" borderId="53" xfId="3266" applyFont="1" applyBorder="1" applyAlignment="1">
      <alignment horizontal="left" vertical="center" indent="1"/>
    </xf>
    <xf numFmtId="0" fontId="3" fillId="0" borderId="54" xfId="3266" applyFont="1" applyFill="1" applyBorder="1" applyAlignment="1">
      <alignment vertical="center" wrapText="1"/>
    </xf>
    <xf numFmtId="0" fontId="3" fillId="0" borderId="0" xfId="3266" applyFont="1" applyFill="1" applyBorder="1" applyAlignment="1">
      <alignment vertical="center" wrapText="1"/>
    </xf>
    <xf numFmtId="0" fontId="3" fillId="0" borderId="55" xfId="3266" applyFont="1" applyFill="1" applyBorder="1" applyAlignment="1">
      <alignment vertical="center" wrapText="1"/>
    </xf>
    <xf numFmtId="0" fontId="3" fillId="0" borderId="51" xfId="3266" applyFont="1" applyBorder="1" applyAlignment="1">
      <alignment vertical="center"/>
    </xf>
    <xf numFmtId="0" fontId="102" fillId="0" borderId="51" xfId="3266" applyFont="1" applyBorder="1" applyAlignment="1">
      <alignment vertical="center"/>
    </xf>
    <xf numFmtId="0" fontId="6" fillId="0" borderId="51" xfId="3266" applyFont="1" applyBorder="1" applyAlignment="1">
      <alignment vertical="center"/>
    </xf>
    <xf numFmtId="0" fontId="6" fillId="0" borderId="56" xfId="3266" applyFont="1" applyBorder="1" applyAlignment="1">
      <alignment vertical="center"/>
    </xf>
    <xf numFmtId="0" fontId="3" fillId="0" borderId="58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49" fontId="3" fillId="0" borderId="0" xfId="2" applyNumberFormat="1" applyFont="1" applyAlignment="1">
      <alignment horizontal="right" wrapText="1"/>
    </xf>
    <xf numFmtId="0" fontId="3" fillId="0" borderId="14" xfId="5" applyFont="1" applyFill="1" applyBorder="1" applyAlignment="1">
      <alignment horizontal="center" vertical="center"/>
    </xf>
    <xf numFmtId="4" fontId="6" fillId="0" borderId="52" xfId="3266" applyNumberFormat="1" applyFont="1" applyFill="1" applyBorder="1" applyAlignment="1">
      <alignment horizontal="right" vertical="center"/>
    </xf>
    <xf numFmtId="199" fontId="3" fillId="0" borderId="52" xfId="3266" applyNumberFormat="1" applyFont="1" applyFill="1" applyBorder="1" applyAlignment="1">
      <alignment horizontal="right" vertical="center"/>
    </xf>
    <xf numFmtId="4" fontId="3" fillId="0" borderId="52" xfId="3266" applyNumberFormat="1" applyFont="1" applyFill="1" applyBorder="1" applyAlignment="1">
      <alignment horizontal="right" vertical="center"/>
    </xf>
    <xf numFmtId="168" fontId="3" fillId="0" borderId="52" xfId="3266" applyNumberFormat="1" applyFont="1" applyFill="1" applyBorder="1" applyAlignment="1">
      <alignment horizontal="right" vertical="center"/>
    </xf>
    <xf numFmtId="200" fontId="3" fillId="0" borderId="52" xfId="3266" applyNumberFormat="1" applyFont="1" applyFill="1" applyBorder="1" applyAlignment="1">
      <alignment horizontal="right" vertical="center"/>
    </xf>
    <xf numFmtId="4" fontId="6" fillId="0" borderId="52" xfId="3266" applyNumberFormat="1" applyFont="1" applyFill="1" applyBorder="1" applyAlignment="1">
      <alignment vertical="center"/>
    </xf>
    <xf numFmtId="4" fontId="3" fillId="0" borderId="52" xfId="3266" applyNumberFormat="1" applyFont="1" applyFill="1" applyBorder="1" applyAlignment="1">
      <alignment vertical="center"/>
    </xf>
    <xf numFmtId="4" fontId="6" fillId="0" borderId="57" xfId="3266" applyNumberFormat="1" applyFont="1" applyFill="1" applyBorder="1" applyAlignment="1">
      <alignment vertical="center"/>
    </xf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right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vertical="top" wrapText="1"/>
      <protection locked="0"/>
    </xf>
    <xf numFmtId="0" fontId="3" fillId="0" borderId="0" xfId="4" applyFont="1" applyAlignment="1" applyProtection="1">
      <alignment horizontal="left" wrapText="1"/>
      <protection locked="0"/>
    </xf>
    <xf numFmtId="0" fontId="3" fillId="0" borderId="8" xfId="5" applyFont="1" applyBorder="1" applyAlignment="1">
      <alignment horizontal="center" vertical="center"/>
    </xf>
    <xf numFmtId="2" fontId="3" fillId="0" borderId="8" xfId="5" applyNumberFormat="1" applyFont="1" applyBorder="1" applyAlignment="1"/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6" fillId="0" borderId="0" xfId="5" applyFont="1" applyAlignment="1">
      <alignment horizontal="center" wrapText="1"/>
    </xf>
    <xf numFmtId="49" fontId="6" fillId="0" borderId="0" xfId="2" applyNumberFormat="1" applyFont="1" applyFill="1" applyBorder="1" applyAlignment="1">
      <alignment horizontal="left" vertical="top" wrapText="1"/>
    </xf>
    <xf numFmtId="0" fontId="14" fillId="0" borderId="3" xfId="5" applyFont="1" applyBorder="1" applyAlignment="1">
      <alignment horizontal="left" vertical="center" wrapText="1"/>
    </xf>
    <xf numFmtId="0" fontId="14" fillId="0" borderId="8" xfId="5" applyFont="1" applyBorder="1" applyAlignment="1">
      <alignment horizontal="left" vertical="center" wrapText="1"/>
    </xf>
    <xf numFmtId="0" fontId="14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wrapText="1"/>
    </xf>
    <xf numFmtId="0" fontId="14" fillId="0" borderId="3" xfId="5" applyFont="1" applyFill="1" applyBorder="1" applyAlignment="1">
      <alignment horizontal="left" vertical="center" wrapText="1"/>
    </xf>
    <xf numFmtId="0" fontId="9" fillId="0" borderId="5" xfId="5" applyFont="1" applyBorder="1" applyAlignment="1">
      <alignment wrapText="1"/>
    </xf>
    <xf numFmtId="0" fontId="7" fillId="0" borderId="0" xfId="4" applyFont="1" applyAlignment="1" applyProtection="1">
      <alignment horizontal="left" vertical="top" wrapText="1"/>
      <protection locked="0"/>
    </xf>
    <xf numFmtId="0" fontId="3" fillId="0" borderId="0" xfId="5" applyFont="1" applyAlignment="1">
      <alignment horizontal="left" vertical="top" wrapText="1"/>
    </xf>
    <xf numFmtId="0" fontId="7" fillId="0" borderId="0" xfId="4" applyFont="1" applyAlignment="1" applyProtection="1">
      <alignment horizontal="left" wrapText="1"/>
      <protection locked="0"/>
    </xf>
    <xf numFmtId="0" fontId="7" fillId="0" borderId="0" xfId="3266" applyFont="1" applyAlignment="1">
      <alignment horizontal="center" vertical="top" wrapText="1"/>
    </xf>
    <xf numFmtId="0" fontId="3" fillId="0" borderId="0" xfId="1" applyFont="1" applyAlignment="1"/>
    <xf numFmtId="0" fontId="6" fillId="0" borderId="0" xfId="4" applyFont="1" applyAlignment="1" applyProtection="1">
      <alignment wrapText="1"/>
      <protection locked="0"/>
    </xf>
    <xf numFmtId="0" fontId="3" fillId="0" borderId="0" xfId="2" applyFont="1" applyAlignment="1">
      <alignment vertical="top" wrapText="1"/>
    </xf>
    <xf numFmtId="0" fontId="3" fillId="0" borderId="0" xfId="4" applyFont="1" applyAlignment="1" applyProtection="1">
      <alignment wrapText="1"/>
      <protection locked="0"/>
    </xf>
    <xf numFmtId="0" fontId="3" fillId="0" borderId="0" xfId="4" applyFont="1" applyAlignment="1" applyProtection="1">
      <alignment vertical="top" wrapText="1"/>
      <protection locked="0"/>
    </xf>
    <xf numFmtId="0" fontId="3" fillId="0" borderId="0" xfId="1" applyFont="1" applyAlignment="1">
      <alignment horizontal="center" vertical="top"/>
    </xf>
    <xf numFmtId="0" fontId="3" fillId="0" borderId="0" xfId="1" applyFont="1" applyFill="1"/>
    <xf numFmtId="0" fontId="3" fillId="0" borderId="0" xfId="1" applyFont="1"/>
    <xf numFmtId="0" fontId="7" fillId="0" borderId="0" xfId="4" applyFont="1" applyAlignment="1" applyProtection="1">
      <alignment wrapText="1"/>
      <protection locked="0"/>
    </xf>
    <xf numFmtId="0" fontId="3" fillId="0" borderId="0" xfId="5" applyFont="1" applyAlignment="1">
      <alignment horizontal="center" vertical="center"/>
    </xf>
    <xf numFmtId="0" fontId="7" fillId="0" borderId="0" xfId="4" applyFont="1" applyAlignment="1" applyProtection="1">
      <alignment vertical="top" wrapText="1"/>
      <protection locked="0"/>
    </xf>
    <xf numFmtId="172" fontId="7" fillId="0" borderId="0" xfId="4" applyNumberFormat="1" applyFont="1" applyAlignment="1" applyProtection="1">
      <alignment vertical="top" wrapText="1"/>
      <protection locked="0"/>
    </xf>
    <xf numFmtId="49" fontId="3" fillId="0" borderId="0" xfId="2" applyNumberFormat="1" applyFont="1" applyFill="1" applyBorder="1" applyAlignment="1">
      <alignment vertical="top" wrapText="1"/>
    </xf>
    <xf numFmtId="0" fontId="14" fillId="0" borderId="0" xfId="5" applyFont="1" applyAlignment="1">
      <alignment vertical="center" wrapText="1"/>
    </xf>
    <xf numFmtId="0" fontId="3" fillId="0" borderId="0" xfId="4" applyFont="1" applyAlignment="1"/>
    <xf numFmtId="0" fontId="5" fillId="0" borderId="0" xfId="4" applyFont="1" applyAlignment="1" applyProtection="1">
      <alignment wrapText="1"/>
      <protection locked="0"/>
    </xf>
    <xf numFmtId="0" fontId="3" fillId="0" borderId="0" xfId="5" applyFont="1" applyAlignment="1">
      <alignment vertical="top" wrapText="1"/>
    </xf>
    <xf numFmtId="0" fontId="3" fillId="0" borderId="0" xfId="2" applyFont="1" applyAlignment="1">
      <alignment wrapText="1"/>
    </xf>
    <xf numFmtId="0" fontId="6" fillId="0" borderId="0" xfId="3266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3528" applyFont="1" applyAlignment="1">
      <alignment horizontal="left"/>
    </xf>
    <xf numFmtId="0" fontId="7" fillId="45" borderId="51" xfId="3266" applyFont="1" applyFill="1" applyBorder="1" applyAlignment="1">
      <alignment horizontal="left" vertical="center"/>
    </xf>
    <xf numFmtId="0" fontId="9" fillId="0" borderId="0" xfId="3528" applyFont="1" applyBorder="1" applyAlignment="1">
      <alignment horizontal="center"/>
    </xf>
    <xf numFmtId="0" fontId="9" fillId="0" borderId="0" xfId="3528" applyFont="1" applyBorder="1"/>
    <xf numFmtId="0" fontId="9" fillId="0" borderId="0" xfId="3528" applyFont="1"/>
    <xf numFmtId="0" fontId="3" fillId="0" borderId="0" xfId="5" applyFont="1" applyAlignment="1">
      <alignment vertical="center"/>
    </xf>
    <xf numFmtId="49" fontId="3" fillId="0" borderId="2" xfId="5" applyNumberFormat="1" applyFont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4" fontId="3" fillId="0" borderId="2" xfId="5" applyNumberFormat="1" applyFont="1" applyBorder="1" applyAlignment="1">
      <alignment horizontal="center" vertical="center" wrapText="1"/>
    </xf>
    <xf numFmtId="49" fontId="100" fillId="0" borderId="2" xfId="5" applyNumberFormat="1" applyFont="1" applyBorder="1" applyAlignment="1">
      <alignment horizontal="center" vertical="top" wrapText="1"/>
    </xf>
    <xf numFmtId="49" fontId="100" fillId="0" borderId="5" xfId="5" applyNumberFormat="1" applyFont="1" applyFill="1" applyBorder="1" applyAlignment="1">
      <alignment horizontal="center" wrapText="1"/>
    </xf>
    <xf numFmtId="3" fontId="3" fillId="0" borderId="5" xfId="5" applyNumberFormat="1" applyFont="1" applyBorder="1" applyAlignment="1">
      <alignment horizontal="center" wrapText="1"/>
    </xf>
    <xf numFmtId="49" fontId="100" fillId="0" borderId="5" xfId="5" applyNumberFormat="1" applyFont="1" applyBorder="1" applyAlignment="1">
      <alignment vertical="top" wrapText="1"/>
    </xf>
    <xf numFmtId="49" fontId="100" fillId="0" borderId="6" xfId="5" applyNumberFormat="1" applyFont="1" applyBorder="1" applyAlignment="1">
      <alignment vertical="top" wrapText="1"/>
    </xf>
    <xf numFmtId="49" fontId="3" fillId="0" borderId="6" xfId="5" applyNumberFormat="1" applyFont="1" applyFill="1" applyBorder="1" applyAlignment="1">
      <alignment vertical="top" wrapText="1"/>
    </xf>
    <xf numFmtId="0" fontId="3" fillId="0" borderId="2" xfId="5" applyNumberFormat="1" applyFont="1" applyBorder="1" applyAlignment="1">
      <alignment horizontal="left" vertical="top" wrapText="1"/>
    </xf>
    <xf numFmtId="171" fontId="3" fillId="0" borderId="7" xfId="5" applyNumberFormat="1" applyFont="1" applyBorder="1" applyAlignment="1">
      <alignment horizontal="left" vertical="top" wrapText="1"/>
    </xf>
    <xf numFmtId="0" fontId="3" fillId="0" borderId="7" xfId="5" applyNumberFormat="1" applyFont="1" applyBorder="1" applyAlignment="1">
      <alignment horizontal="left" vertical="top" wrapText="1"/>
    </xf>
    <xf numFmtId="0" fontId="3" fillId="0" borderId="5" xfId="5" applyNumberFormat="1" applyFont="1" applyBorder="1" applyAlignment="1">
      <alignment horizontal="left" vertical="top" wrapText="1"/>
    </xf>
    <xf numFmtId="49" fontId="100" fillId="0" borderId="7" xfId="5" applyNumberFormat="1" applyFont="1" applyBorder="1" applyAlignment="1">
      <alignment vertical="top" wrapText="1"/>
    </xf>
    <xf numFmtId="49" fontId="3" fillId="0" borderId="7" xfId="5" applyNumberFormat="1" applyFont="1" applyFill="1" applyBorder="1" applyAlignment="1">
      <alignment vertical="top" wrapText="1"/>
    </xf>
    <xf numFmtId="49" fontId="3" fillId="0" borderId="2" xfId="5" applyNumberFormat="1" applyFont="1" applyBorder="1" applyAlignment="1">
      <alignment horizontal="center" vertical="top" wrapText="1"/>
    </xf>
    <xf numFmtId="49" fontId="3" fillId="0" borderId="2" xfId="5" applyNumberFormat="1" applyFont="1" applyBorder="1" applyAlignment="1">
      <alignment horizontal="left" vertical="top" wrapText="1"/>
    </xf>
    <xf numFmtId="0" fontId="3" fillId="0" borderId="13" xfId="5" applyNumberFormat="1" applyFont="1" applyBorder="1" applyAlignment="1">
      <alignment horizontal="center" vertical="top" wrapText="1"/>
    </xf>
    <xf numFmtId="0" fontId="3" fillId="0" borderId="0" xfId="5" applyNumberFormat="1" applyFont="1" applyBorder="1" applyAlignment="1">
      <alignment horizontal="center" vertical="top" wrapText="1"/>
    </xf>
    <xf numFmtId="9" fontId="3" fillId="0" borderId="3" xfId="5" applyNumberFormat="1" applyFont="1" applyBorder="1" applyAlignment="1">
      <alignment horizontal="center" vertical="center" wrapText="1"/>
    </xf>
    <xf numFmtId="0" fontId="3" fillId="0" borderId="11" xfId="5" applyNumberFormat="1" applyFont="1" applyBorder="1" applyAlignment="1">
      <alignment horizontal="left" vertical="top" wrapText="1" indent="1"/>
    </xf>
    <xf numFmtId="0" fontId="9" fillId="0" borderId="0" xfId="3528" applyFont="1" applyAlignment="1"/>
    <xf numFmtId="0" fontId="9" fillId="0" borderId="0" xfId="3528" applyFont="1" applyFill="1" applyAlignment="1"/>
    <xf numFmtId="0" fontId="3" fillId="0" borderId="2" xfId="3528" applyFont="1" applyBorder="1" applyAlignment="1">
      <alignment horizontal="left" vertical="center" wrapText="1"/>
    </xf>
    <xf numFmtId="0" fontId="3" fillId="0" borderId="5" xfId="5" applyFont="1" applyBorder="1" applyAlignment="1">
      <alignment horizontal="center" wrapText="1"/>
    </xf>
    <xf numFmtId="0" fontId="3" fillId="0" borderId="13" xfId="5" applyFont="1" applyBorder="1" applyAlignment="1">
      <alignment horizontal="center" wrapText="1"/>
    </xf>
    <xf numFmtId="0" fontId="3" fillId="0" borderId="13" xfId="5" applyFont="1" applyBorder="1" applyAlignment="1">
      <alignment vertical="top" wrapText="1"/>
    </xf>
    <xf numFmtId="4" fontId="3" fillId="0" borderId="6" xfId="5" applyNumberFormat="1" applyFont="1" applyFill="1" applyBorder="1" applyAlignment="1">
      <alignment horizontal="center" wrapText="1"/>
    </xf>
    <xf numFmtId="0" fontId="3" fillId="0" borderId="13" xfId="5" applyFont="1" applyFill="1" applyBorder="1" applyAlignment="1">
      <alignment horizontal="center" vertical="center"/>
    </xf>
    <xf numFmtId="2" fontId="3" fillId="0" borderId="0" xfId="5" applyNumberFormat="1" applyFont="1"/>
    <xf numFmtId="0" fontId="3" fillId="0" borderId="13" xfId="5" applyFont="1" applyBorder="1"/>
    <xf numFmtId="4" fontId="3" fillId="0" borderId="6" xfId="5" applyNumberFormat="1" applyFont="1" applyFill="1" applyBorder="1" applyAlignment="1">
      <alignment horizontal="center" vertical="center"/>
    </xf>
    <xf numFmtId="0" fontId="3" fillId="0" borderId="7" xfId="5" applyFont="1" applyBorder="1" applyAlignment="1">
      <alignment vertical="top" wrapText="1"/>
    </xf>
    <xf numFmtId="0" fontId="3" fillId="0" borderId="14" xfId="5" applyFont="1" applyBorder="1" applyAlignment="1">
      <alignment vertical="center" wrapText="1"/>
    </xf>
    <xf numFmtId="0" fontId="103" fillId="0" borderId="14" xfId="5" applyFont="1" applyBorder="1" applyAlignment="1">
      <alignment vertical="center" wrapText="1"/>
    </xf>
    <xf numFmtId="0" fontId="3" fillId="0" borderId="13" xfId="5" applyFont="1" applyBorder="1" applyAlignment="1">
      <alignment horizontal="center" vertical="center"/>
    </xf>
    <xf numFmtId="0" fontId="6" fillId="0" borderId="0" xfId="5" applyFont="1" applyBorder="1" applyAlignment="1">
      <alignment vertical="center" wrapText="1"/>
    </xf>
    <xf numFmtId="0" fontId="103" fillId="0" borderId="0" xfId="5" applyFont="1" applyBorder="1" applyAlignment="1">
      <alignment vertical="center" wrapText="1"/>
    </xf>
    <xf numFmtId="0" fontId="3" fillId="0" borderId="12" xfId="5" applyFont="1" applyBorder="1" applyAlignment="1">
      <alignment horizontal="center" vertical="center"/>
    </xf>
    <xf numFmtId="0" fontId="3" fillId="0" borderId="11" xfId="5" applyFont="1" applyBorder="1" applyAlignment="1">
      <alignment vertical="center" wrapText="1"/>
    </xf>
    <xf numFmtId="0" fontId="100" fillId="0" borderId="11" xfId="5" applyFont="1" applyBorder="1" applyAlignment="1">
      <alignment vertical="center" wrapText="1"/>
    </xf>
    <xf numFmtId="0" fontId="3" fillId="0" borderId="12" xfId="5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horizontal="center" vertical="center"/>
    </xf>
    <xf numFmtId="171" fontId="3" fillId="0" borderId="11" xfId="5" applyNumberFormat="1" applyFont="1" applyBorder="1" applyAlignment="1">
      <alignment horizontal="center" vertical="center"/>
    </xf>
    <xf numFmtId="0" fontId="3" fillId="0" borderId="15" xfId="5" applyFont="1" applyFill="1" applyBorder="1" applyAlignment="1">
      <alignment horizontal="center" vertical="center"/>
    </xf>
    <xf numFmtId="10" fontId="3" fillId="0" borderId="2" xfId="5" applyNumberFormat="1" applyFont="1" applyBorder="1" applyAlignment="1">
      <alignment vertical="center" wrapText="1"/>
    </xf>
    <xf numFmtId="0" fontId="3" fillId="0" borderId="2" xfId="5" applyFont="1" applyBorder="1" applyAlignment="1">
      <alignment vertical="top" wrapText="1"/>
    </xf>
    <xf numFmtId="9" fontId="3" fillId="0" borderId="4" xfId="5" applyNumberFormat="1" applyFont="1" applyBorder="1" applyAlignment="1">
      <alignment horizontal="center" vertical="center" wrapText="1"/>
    </xf>
    <xf numFmtId="0" fontId="3" fillId="0" borderId="9" xfId="5" applyFont="1" applyBorder="1" applyAlignment="1">
      <alignment vertical="center" wrapText="1"/>
    </xf>
    <xf numFmtId="0" fontId="104" fillId="0" borderId="8" xfId="5" applyFont="1" applyBorder="1" applyAlignment="1">
      <alignment vertical="center" wrapText="1"/>
    </xf>
    <xf numFmtId="0" fontId="103" fillId="0" borderId="8" xfId="5" applyFont="1" applyBorder="1" applyAlignment="1">
      <alignment vertical="center" wrapText="1"/>
    </xf>
    <xf numFmtId="0" fontId="3" fillId="0" borderId="12" xfId="5" applyFont="1" applyFill="1" applyBorder="1" applyAlignment="1">
      <alignment horizontal="left" vertical="top" wrapText="1"/>
    </xf>
    <xf numFmtId="0" fontId="3" fillId="0" borderId="11" xfId="5" applyFont="1" applyBorder="1" applyAlignment="1">
      <alignment horizontal="center" wrapText="1"/>
    </xf>
    <xf numFmtId="49" fontId="6" fillId="0" borderId="11" xfId="2" applyNumberFormat="1" applyFont="1" applyFill="1" applyBorder="1" applyAlignment="1">
      <alignment horizontal="left" vertical="top" wrapText="1"/>
    </xf>
    <xf numFmtId="0" fontId="3" fillId="0" borderId="10" xfId="5" applyFont="1" applyBorder="1"/>
    <xf numFmtId="0" fontId="3" fillId="0" borderId="13" xfId="5" applyFont="1" applyBorder="1" applyAlignment="1">
      <alignment horizontal="left" vertical="top" wrapText="1"/>
    </xf>
    <xf numFmtId="0" fontId="6" fillId="0" borderId="16" xfId="5" applyFont="1" applyBorder="1" applyAlignment="1">
      <alignment horizontal="center" vertical="center" wrapText="1"/>
    </xf>
    <xf numFmtId="0" fontId="3" fillId="0" borderId="0" xfId="5" applyFont="1" applyFill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2" xfId="5" applyFont="1" applyBorder="1"/>
    <xf numFmtId="2" fontId="3" fillId="0" borderId="2" xfId="2" applyNumberFormat="1" applyFont="1" applyBorder="1" applyAlignment="1">
      <alignment vertical="top"/>
    </xf>
    <xf numFmtId="197" fontId="3" fillId="0" borderId="3" xfId="2" applyNumberFormat="1" applyFont="1" applyBorder="1" applyAlignment="1">
      <alignment vertical="top"/>
    </xf>
    <xf numFmtId="197" fontId="3" fillId="0" borderId="8" xfId="2" applyNumberFormat="1" applyFont="1" applyBorder="1" applyAlignment="1">
      <alignment vertical="top"/>
    </xf>
    <xf numFmtId="0" fontId="3" fillId="0" borderId="3" xfId="5" applyFont="1" applyBorder="1"/>
    <xf numFmtId="0" fontId="3" fillId="0" borderId="0" xfId="0" applyFont="1"/>
    <xf numFmtId="49" fontId="3" fillId="0" borderId="0" xfId="2" applyNumberFormat="1" applyFont="1" applyAlignment="1">
      <alignment vertical="top"/>
    </xf>
    <xf numFmtId="49" fontId="6" fillId="0" borderId="1" xfId="2" applyNumberFormat="1" applyFont="1" applyFill="1" applyBorder="1" applyAlignment="1">
      <alignment vertical="top" wrapText="1"/>
    </xf>
    <xf numFmtId="49" fontId="3" fillId="0" borderId="2" xfId="2" applyNumberFormat="1" applyFont="1" applyBorder="1" applyAlignment="1">
      <alignment horizontal="center" vertical="top" wrapText="1"/>
    </xf>
    <xf numFmtId="49" fontId="3" fillId="0" borderId="2" xfId="2" applyNumberFormat="1" applyFont="1" applyFill="1" applyBorder="1" applyAlignment="1">
      <alignment horizontal="center" vertical="top" wrapText="1"/>
    </xf>
    <xf numFmtId="169" fontId="3" fillId="0" borderId="2" xfId="2" applyNumberFormat="1" applyFont="1" applyBorder="1" applyAlignment="1">
      <alignment horizontal="center" vertical="top" wrapText="1"/>
    </xf>
    <xf numFmtId="49" fontId="100" fillId="0" borderId="2" xfId="2" applyNumberFormat="1" applyFont="1" applyBorder="1" applyAlignment="1">
      <alignment horizontal="center" vertical="top" wrapText="1"/>
    </xf>
    <xf numFmtId="49" fontId="100" fillId="0" borderId="2" xfId="2" applyNumberFormat="1" applyFont="1" applyFill="1" applyBorder="1" applyAlignment="1">
      <alignment horizontal="center" wrapText="1"/>
    </xf>
    <xf numFmtId="0" fontId="100" fillId="0" borderId="2" xfId="2" applyNumberFormat="1" applyFont="1" applyBorder="1" applyAlignment="1">
      <alignment horizontal="center" wrapText="1"/>
    </xf>
    <xf numFmtId="49" fontId="3" fillId="0" borderId="5" xfId="2" applyNumberFormat="1" applyFont="1" applyBorder="1" applyAlignment="1">
      <alignment horizontal="center" vertical="top" wrapText="1"/>
    </xf>
    <xf numFmtId="2" fontId="3" fillId="0" borderId="0" xfId="0" applyNumberFormat="1" applyFont="1" applyAlignment="1"/>
    <xf numFmtId="0" fontId="3" fillId="0" borderId="0" xfId="2" applyNumberFormat="1" applyFont="1" applyBorder="1" applyAlignment="1">
      <alignment horizontal="left" wrapText="1"/>
    </xf>
    <xf numFmtId="171" fontId="3" fillId="0" borderId="0" xfId="2" applyNumberFormat="1" applyFont="1" applyBorder="1" applyAlignment="1">
      <alignment horizontal="center" wrapText="1"/>
    </xf>
    <xf numFmtId="0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wrapText="1"/>
    </xf>
    <xf numFmtId="2" fontId="3" fillId="0" borderId="0" xfId="2" applyNumberFormat="1" applyFont="1" applyBorder="1" applyAlignment="1">
      <alignment horizontal="left" wrapText="1"/>
    </xf>
    <xf numFmtId="170" fontId="3" fillId="0" borderId="14" xfId="2" applyNumberFormat="1" applyFont="1" applyBorder="1" applyAlignment="1">
      <alignment horizontal="center" wrapText="1"/>
    </xf>
    <xf numFmtId="2" fontId="3" fillId="0" borderId="14" xfId="2" applyNumberFormat="1" applyFont="1" applyBorder="1" applyAlignment="1">
      <alignment horizontal="center" wrapText="1"/>
    </xf>
    <xf numFmtId="49" fontId="3" fillId="0" borderId="6" xfId="2" applyNumberFormat="1" applyFont="1" applyBorder="1" applyAlignment="1">
      <alignment horizontal="center" vertical="top" wrapText="1"/>
    </xf>
    <xf numFmtId="49" fontId="3" fillId="0" borderId="6" xfId="2" applyNumberFormat="1" applyFont="1" applyFill="1" applyBorder="1" applyAlignment="1">
      <alignment vertical="top" wrapText="1"/>
    </xf>
    <xf numFmtId="0" fontId="3" fillId="0" borderId="2" xfId="2" applyNumberFormat="1" applyFont="1" applyFill="1" applyBorder="1" applyAlignment="1">
      <alignment horizontal="left" vertical="top" wrapText="1"/>
    </xf>
    <xf numFmtId="0" fontId="3" fillId="0" borderId="13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horizontal="left" vertical="top" wrapText="1"/>
    </xf>
    <xf numFmtId="0" fontId="3" fillId="0" borderId="0" xfId="2" applyNumberFormat="1" applyFont="1" applyBorder="1" applyAlignment="1">
      <alignment vertical="top" wrapText="1"/>
    </xf>
    <xf numFmtId="2" fontId="3" fillId="0" borderId="0" xfId="2" applyNumberFormat="1" applyFont="1" applyBorder="1" applyAlignment="1">
      <alignment vertical="top" wrapText="1"/>
    </xf>
    <xf numFmtId="169" fontId="3" fillId="0" borderId="6" xfId="2" applyNumberFormat="1" applyFont="1" applyBorder="1" applyAlignment="1">
      <alignment vertical="top" wrapText="1"/>
    </xf>
    <xf numFmtId="0" fontId="3" fillId="0" borderId="2" xfId="2" applyNumberFormat="1" applyFont="1" applyBorder="1" applyAlignment="1">
      <alignment horizontal="left" vertical="top" wrapText="1"/>
    </xf>
    <xf numFmtId="49" fontId="3" fillId="0" borderId="0" xfId="2" applyNumberFormat="1" applyFont="1" applyBorder="1" applyAlignment="1">
      <alignment horizontal="left" vertical="top" wrapText="1"/>
    </xf>
    <xf numFmtId="0" fontId="3" fillId="0" borderId="7" xfId="2" applyNumberFormat="1" applyFont="1" applyBorder="1" applyAlignment="1">
      <alignment horizontal="left" vertical="top" wrapText="1"/>
    </xf>
    <xf numFmtId="0" fontId="3" fillId="0" borderId="12" xfId="2" applyNumberFormat="1" applyFont="1" applyBorder="1" applyAlignment="1">
      <alignment horizontal="left" vertical="top" wrapText="1"/>
    </xf>
    <xf numFmtId="0" fontId="3" fillId="0" borderId="11" xfId="2" applyNumberFormat="1" applyFont="1" applyBorder="1" applyAlignment="1">
      <alignment horizontal="left" vertical="top" wrapText="1"/>
    </xf>
    <xf numFmtId="49" fontId="3" fillId="0" borderId="11" xfId="2" applyNumberFormat="1" applyFont="1" applyBorder="1" applyAlignment="1">
      <alignment horizontal="left" vertical="top" wrapText="1"/>
    </xf>
    <xf numFmtId="49" fontId="3" fillId="0" borderId="9" xfId="2" applyNumberFormat="1" applyFont="1" applyFill="1" applyBorder="1" applyAlignment="1">
      <alignment horizontal="left" vertical="top" wrapText="1"/>
    </xf>
    <xf numFmtId="4" fontId="3" fillId="0" borderId="2" xfId="2" applyNumberFormat="1" applyFont="1" applyBorder="1" applyAlignment="1">
      <alignment horizontal="center" vertical="top" wrapText="1"/>
    </xf>
    <xf numFmtId="0" fontId="3" fillId="0" borderId="2" xfId="2" applyNumberFormat="1" applyFont="1" applyBorder="1" applyAlignment="1">
      <alignment horizontal="center" vertical="top" wrapText="1"/>
    </xf>
    <xf numFmtId="9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vertical="top" wrapText="1" indent="1"/>
    </xf>
    <xf numFmtId="0" fontId="6" fillId="0" borderId="8" xfId="2" applyNumberFormat="1" applyFont="1" applyBorder="1" applyAlignment="1">
      <alignment horizontal="center" vertical="top"/>
    </xf>
    <xf numFmtId="0" fontId="6" fillId="0" borderId="11" xfId="2" applyNumberFormat="1" applyFont="1" applyBorder="1" applyAlignment="1">
      <alignment horizontal="center" vertical="top"/>
    </xf>
    <xf numFmtId="0" fontId="3" fillId="0" borderId="0" xfId="0" applyFont="1" applyFill="1"/>
    <xf numFmtId="167" fontId="3" fillId="0" borderId="0" xfId="6" applyNumberFormat="1" applyFont="1" applyAlignment="1">
      <alignment horizontal="right"/>
    </xf>
    <xf numFmtId="176" fontId="3" fillId="0" borderId="0" xfId="6" applyNumberFormat="1" applyFont="1" applyAlignment="1">
      <alignment horizontal="center" vertical="center"/>
    </xf>
    <xf numFmtId="176" fontId="3" fillId="0" borderId="0" xfId="6" applyNumberFormat="1" applyFont="1" applyBorder="1" applyAlignment="1">
      <alignment horizontal="center" vertical="center"/>
    </xf>
    <xf numFmtId="4" fontId="6" fillId="0" borderId="0" xfId="3266" applyNumberFormat="1" applyFont="1"/>
    <xf numFmtId="49" fontId="3" fillId="0" borderId="6" xfId="2" applyNumberFormat="1" applyFont="1" applyBorder="1" applyAlignment="1">
      <alignment horizontal="center" vertical="top" wrapText="1"/>
    </xf>
    <xf numFmtId="49" fontId="3" fillId="0" borderId="0" xfId="2" applyNumberFormat="1" applyFont="1" applyAlignment="1">
      <alignment horizontal="left" wrapText="1"/>
    </xf>
    <xf numFmtId="0" fontId="9" fillId="0" borderId="5" xfId="5" applyFont="1" applyBorder="1" applyAlignment="1">
      <alignment wrapText="1"/>
    </xf>
    <xf numFmtId="0" fontId="14" fillId="0" borderId="9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4" fontId="3" fillId="0" borderId="5" xfId="2" applyNumberFormat="1" applyFont="1" applyBorder="1" applyAlignment="1">
      <alignment horizontal="center" wrapText="1"/>
    </xf>
    <xf numFmtId="49" fontId="3" fillId="0" borderId="5" xfId="2" applyNumberFormat="1" applyFont="1" applyFill="1" applyBorder="1" applyAlignment="1">
      <alignment vertical="top" wrapText="1"/>
    </xf>
    <xf numFmtId="0" fontId="3" fillId="0" borderId="6" xfId="5" applyFont="1" applyFill="1" applyBorder="1" applyAlignment="1">
      <alignment horizontal="center" vertical="center" wrapText="1"/>
    </xf>
    <xf numFmtId="49" fontId="3" fillId="0" borderId="5" xfId="5" applyNumberFormat="1" applyFont="1" applyFill="1" applyBorder="1" applyAlignment="1">
      <alignment vertical="top" wrapText="1"/>
    </xf>
    <xf numFmtId="0" fontId="3" fillId="0" borderId="2" xfId="5" applyFont="1" applyFill="1" applyBorder="1" applyAlignment="1">
      <alignment horizontal="left" vertical="top" wrapText="1"/>
    </xf>
    <xf numFmtId="4" fontId="3" fillId="0" borderId="14" xfId="5" applyNumberFormat="1" applyFont="1" applyFill="1" applyBorder="1" applyAlignment="1">
      <alignment horizontal="center" vertical="center"/>
    </xf>
    <xf numFmtId="0" fontId="9" fillId="0" borderId="7" xfId="5" applyFont="1" applyBorder="1" applyAlignment="1">
      <alignment horizontal="right" wrapText="1"/>
    </xf>
    <xf numFmtId="4" fontId="3" fillId="0" borderId="2" xfId="3266" applyNumberFormat="1" applyFont="1" applyFill="1" applyBorder="1" applyAlignment="1">
      <alignment horizontal="center" vertical="center"/>
    </xf>
    <xf numFmtId="0" fontId="3" fillId="0" borderId="14" xfId="2" applyNumberFormat="1" applyFont="1" applyBorder="1" applyAlignment="1">
      <alignment horizontal="center" vertical="top" wrapText="1"/>
    </xf>
    <xf numFmtId="0" fontId="6" fillId="0" borderId="50" xfId="3528" applyFont="1" applyBorder="1" applyAlignment="1">
      <alignment horizontal="center" vertical="center" wrapText="1"/>
    </xf>
    <xf numFmtId="0" fontId="3" fillId="0" borderId="9" xfId="3528" applyFont="1" applyFill="1" applyBorder="1" applyAlignment="1">
      <alignment horizontal="center" vertical="center" wrapText="1"/>
    </xf>
    <xf numFmtId="0" fontId="3" fillId="0" borderId="14" xfId="3528" applyFont="1" applyFill="1" applyBorder="1" applyAlignment="1">
      <alignment horizontal="center" vertical="center" wrapText="1"/>
    </xf>
    <xf numFmtId="0" fontId="3" fillId="0" borderId="10" xfId="3528" applyFont="1" applyFill="1" applyBorder="1" applyAlignment="1">
      <alignment horizontal="center" vertical="center" wrapText="1"/>
    </xf>
    <xf numFmtId="0" fontId="3" fillId="0" borderId="9" xfId="3528" applyFont="1" applyBorder="1" applyAlignment="1">
      <alignment horizontal="center" vertical="center" wrapText="1"/>
    </xf>
    <xf numFmtId="0" fontId="3" fillId="0" borderId="14" xfId="3528" applyFont="1" applyBorder="1" applyAlignment="1">
      <alignment horizontal="center" vertical="center" wrapText="1"/>
    </xf>
    <xf numFmtId="0" fontId="3" fillId="0" borderId="10" xfId="3528" applyFont="1" applyBorder="1" applyAlignment="1">
      <alignment horizontal="center" vertical="center" wrapText="1"/>
    </xf>
    <xf numFmtId="0" fontId="3" fillId="0" borderId="9" xfId="3528" applyFont="1" applyBorder="1" applyAlignment="1">
      <alignment horizontal="center" wrapText="1"/>
    </xf>
    <xf numFmtId="0" fontId="3" fillId="0" borderId="14" xfId="3528" applyFont="1" applyBorder="1" applyAlignment="1">
      <alignment horizontal="center" wrapText="1"/>
    </xf>
    <xf numFmtId="0" fontId="3" fillId="0" borderId="10" xfId="3528" applyFont="1" applyBorder="1" applyAlignment="1">
      <alignment horizontal="center" wrapText="1"/>
    </xf>
    <xf numFmtId="0" fontId="106" fillId="0" borderId="0" xfId="3528" applyFont="1"/>
    <xf numFmtId="0" fontId="101" fillId="0" borderId="0" xfId="3528"/>
    <xf numFmtId="0" fontId="8" fillId="0" borderId="0" xfId="3266"/>
    <xf numFmtId="0" fontId="107" fillId="0" borderId="0" xfId="3528" applyFont="1"/>
    <xf numFmtId="0" fontId="2" fillId="0" borderId="0" xfId="5" applyFont="1" applyAlignment="1">
      <alignment horizontal="center" vertical="center"/>
    </xf>
    <xf numFmtId="0" fontId="2" fillId="0" borderId="0" xfId="4" applyFont="1" applyAlignment="1"/>
    <xf numFmtId="0" fontId="2" fillId="0" borderId="0" xfId="5" applyFont="1"/>
    <xf numFmtId="0" fontId="2" fillId="0" borderId="0" xfId="3528" applyFont="1" applyAlignment="1">
      <alignment horizontal="left" vertical="top"/>
    </xf>
    <xf numFmtId="0" fontId="2" fillId="0" borderId="0" xfId="3528" applyFont="1" applyAlignment="1">
      <alignment horizontal="right" vertical="top"/>
    </xf>
    <xf numFmtId="0" fontId="2" fillId="0" borderId="0" xfId="3528" applyFont="1" applyAlignment="1">
      <alignment vertical="top"/>
    </xf>
    <xf numFmtId="0" fontId="2" fillId="0" borderId="0" xfId="3528" applyFont="1" applyAlignment="1">
      <alignment horizontal="center" vertical="top"/>
    </xf>
    <xf numFmtId="0" fontId="109" fillId="0" borderId="0" xfId="3528" applyFont="1" applyAlignment="1">
      <alignment horizontal="left" vertical="top"/>
    </xf>
    <xf numFmtId="0" fontId="110" fillId="0" borderId="0" xfId="3528" applyFont="1" applyAlignment="1">
      <alignment horizontal="right" vertical="top"/>
    </xf>
    <xf numFmtId="0" fontId="109" fillId="0" borderId="0" xfId="3528" applyFont="1" applyAlignment="1">
      <alignment vertical="top"/>
    </xf>
    <xf numFmtId="0" fontId="109" fillId="0" borderId="0" xfId="3528" applyFont="1" applyAlignment="1">
      <alignment horizontal="center" vertical="top"/>
    </xf>
    <xf numFmtId="0" fontId="111" fillId="0" borderId="0" xfId="3528" applyFont="1"/>
    <xf numFmtId="0" fontId="2" fillId="0" borderId="0" xfId="3528" applyFont="1"/>
    <xf numFmtId="0" fontId="3" fillId="0" borderId="9" xfId="3528" applyFont="1" applyBorder="1" applyAlignment="1">
      <alignment horizontal="left" wrapText="1"/>
    </xf>
    <xf numFmtId="0" fontId="3" fillId="0" borderId="10" xfId="3528" applyFont="1" applyBorder="1" applyAlignment="1">
      <alignment horizontal="left" vertical="top" wrapText="1"/>
    </xf>
    <xf numFmtId="0" fontId="105" fillId="0" borderId="10" xfId="3528" applyFont="1" applyBorder="1"/>
    <xf numFmtId="0" fontId="105" fillId="0" borderId="13" xfId="3528" applyFont="1" applyBorder="1" applyAlignment="1">
      <alignment horizontal="left" vertical="top" wrapText="1"/>
    </xf>
    <xf numFmtId="0" fontId="105" fillId="0" borderId="6" xfId="3528" applyFont="1" applyBorder="1" applyAlignment="1">
      <alignment horizontal="center" vertical="center" wrapText="1"/>
    </xf>
    <xf numFmtId="0" fontId="105" fillId="0" borderId="16" xfId="3528" applyFont="1" applyBorder="1"/>
    <xf numFmtId="0" fontId="105" fillId="0" borderId="6" xfId="3528" applyFont="1" applyFill="1" applyBorder="1" applyAlignment="1">
      <alignment horizontal="center" vertical="center" wrapText="1"/>
    </xf>
    <xf numFmtId="0" fontId="105" fillId="0" borderId="7" xfId="3528" applyFont="1" applyBorder="1" applyAlignment="1">
      <alignment horizontal="center" vertical="center" wrapText="1"/>
    </xf>
    <xf numFmtId="0" fontId="115" fillId="0" borderId="16" xfId="3528" applyFont="1" applyBorder="1" applyAlignment="1">
      <alignment horizontal="center" vertical="center" wrapText="1"/>
    </xf>
    <xf numFmtId="0" fontId="6" fillId="0" borderId="2" xfId="3528" applyFont="1" applyBorder="1" applyAlignment="1">
      <alignment vertical="center" wrapText="1"/>
    </xf>
    <xf numFmtId="0" fontId="6" fillId="0" borderId="2" xfId="3528" applyFont="1" applyBorder="1" applyAlignment="1">
      <alignment horizontal="center" vertical="center" wrapText="1"/>
    </xf>
    <xf numFmtId="0" fontId="6" fillId="0" borderId="8" xfId="3528" applyFont="1" applyBorder="1" applyAlignment="1">
      <alignment vertical="center" wrapText="1"/>
    </xf>
    <xf numFmtId="0" fontId="6" fillId="0" borderId="47" xfId="3528" applyNumberFormat="1" applyFont="1" applyBorder="1" applyAlignment="1">
      <alignment horizontal="center" vertical="center" wrapText="1"/>
    </xf>
    <xf numFmtId="0" fontId="6" fillId="0" borderId="2" xfId="3528" applyFont="1" applyBorder="1" applyAlignment="1">
      <alignment horizontal="left" vertical="center" wrapText="1"/>
    </xf>
    <xf numFmtId="0" fontId="6" fillId="0" borderId="14" xfId="3528" applyFont="1" applyBorder="1" applyAlignment="1">
      <alignment horizontal="center" vertical="center" wrapText="1"/>
    </xf>
    <xf numFmtId="0" fontId="6" fillId="0" borderId="9" xfId="3528" applyFont="1" applyBorder="1" applyAlignment="1">
      <alignment horizontal="center" vertical="center" wrapText="1"/>
    </xf>
    <xf numFmtId="0" fontId="6" fillId="0" borderId="10" xfId="3528" applyFont="1" applyBorder="1" applyAlignment="1">
      <alignment horizontal="center" vertical="center" wrapText="1"/>
    </xf>
    <xf numFmtId="0" fontId="3" fillId="0" borderId="2" xfId="3528" applyFont="1" applyBorder="1" applyAlignment="1">
      <alignment horizontal="center" vertical="center" wrapText="1"/>
    </xf>
    <xf numFmtId="0" fontId="3" fillId="0" borderId="47" xfId="3528" applyNumberFormat="1" applyFont="1" applyBorder="1" applyAlignment="1">
      <alignment horizontal="center" vertical="center" wrapText="1"/>
    </xf>
    <xf numFmtId="0" fontId="6" fillId="0" borderId="47" xfId="3528" applyFont="1" applyBorder="1" applyAlignment="1">
      <alignment horizontal="center" vertical="center" wrapText="1"/>
    </xf>
    <xf numFmtId="0" fontId="3" fillId="0" borderId="47" xfId="3528" applyFont="1" applyBorder="1" applyAlignment="1">
      <alignment horizontal="center" vertical="center" wrapText="1"/>
    </xf>
    <xf numFmtId="0" fontId="6" fillId="0" borderId="47" xfId="3528" applyFont="1" applyFill="1" applyBorder="1" applyAlignment="1">
      <alignment horizontal="center" vertical="center" wrapText="1"/>
    </xf>
    <xf numFmtId="0" fontId="6" fillId="0" borderId="2" xfId="3528" applyFont="1" applyFill="1" applyBorder="1" applyAlignment="1">
      <alignment horizontal="left" vertical="center" wrapText="1"/>
    </xf>
    <xf numFmtId="0" fontId="3" fillId="0" borderId="2" xfId="3528" applyFont="1" applyFill="1" applyBorder="1" applyAlignment="1">
      <alignment horizontal="center" vertical="center" wrapText="1"/>
    </xf>
    <xf numFmtId="0" fontId="6" fillId="0" borderId="2" xfId="3528" applyFont="1" applyFill="1" applyBorder="1" applyAlignment="1">
      <alignment horizontal="center" vertical="center" wrapText="1"/>
    </xf>
    <xf numFmtId="2" fontId="3" fillId="0" borderId="10" xfId="3528" applyNumberFormat="1" applyFont="1" applyBorder="1" applyAlignment="1">
      <alignment horizontal="center" vertical="center" wrapText="1"/>
    </xf>
    <xf numFmtId="2" fontId="6" fillId="0" borderId="2" xfId="3528" applyNumberFormat="1" applyFont="1" applyBorder="1" applyAlignment="1">
      <alignment horizontal="center" vertical="center" wrapText="1"/>
    </xf>
    <xf numFmtId="2" fontId="3" fillId="0" borderId="2" xfId="3528" applyNumberFormat="1" applyFont="1" applyBorder="1" applyAlignment="1">
      <alignment horizontal="center" vertical="center" wrapText="1"/>
    </xf>
    <xf numFmtId="9" fontId="3" fillId="0" borderId="14" xfId="3528" applyNumberFormat="1" applyFont="1" applyBorder="1" applyAlignment="1">
      <alignment horizontal="center" vertical="center" wrapText="1"/>
    </xf>
    <xf numFmtId="2" fontId="3" fillId="0" borderId="9" xfId="3528" applyNumberFormat="1" applyFont="1" applyBorder="1" applyAlignment="1">
      <alignment horizontal="center" vertical="center" wrapText="1"/>
    </xf>
    <xf numFmtId="9" fontId="3" fillId="0" borderId="10" xfId="3528" applyNumberFormat="1" applyFont="1" applyBorder="1" applyAlignment="1">
      <alignment horizontal="center" vertical="center" wrapText="1"/>
    </xf>
    <xf numFmtId="2" fontId="6" fillId="0" borderId="9" xfId="3528" applyNumberFormat="1" applyFont="1" applyBorder="1" applyAlignment="1">
      <alignment horizontal="center" vertical="center" wrapText="1"/>
    </xf>
    <xf numFmtId="0" fontId="105" fillId="0" borderId="2" xfId="3528" applyFont="1" applyBorder="1" applyAlignment="1">
      <alignment horizontal="left" vertical="center" wrapText="1"/>
    </xf>
    <xf numFmtId="2" fontId="116" fillId="0" borderId="2" xfId="3528" applyNumberFormat="1" applyFont="1" applyBorder="1" applyAlignment="1">
      <alignment horizontal="center" vertical="center"/>
    </xf>
    <xf numFmtId="0" fontId="101" fillId="0" borderId="0" xfId="3528" applyFont="1"/>
    <xf numFmtId="0" fontId="106" fillId="0" borderId="0" xfId="3528" applyFont="1" applyFill="1" applyAlignment="1"/>
    <xf numFmtId="0" fontId="3" fillId="0" borderId="13" xfId="5" applyFont="1" applyBorder="1" applyAlignment="1">
      <alignment vertical="top" wrapText="1"/>
    </xf>
    <xf numFmtId="0" fontId="3" fillId="0" borderId="0" xfId="5" applyFont="1" applyFill="1" applyBorder="1" applyAlignment="1">
      <alignment horizontal="center" wrapText="1"/>
    </xf>
    <xf numFmtId="0" fontId="3" fillId="0" borderId="13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9" xfId="5" applyFont="1" applyBorder="1" applyAlignment="1">
      <alignment vertical="top" wrapText="1"/>
    </xf>
    <xf numFmtId="4" fontId="3" fillId="0" borderId="5" xfId="5" applyNumberFormat="1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right" vertical="center" wrapText="1"/>
    </xf>
    <xf numFmtId="2" fontId="3" fillId="0" borderId="0" xfId="5" applyNumberFormat="1" applyFont="1" applyBorder="1"/>
    <xf numFmtId="0" fontId="3" fillId="0" borderId="7" xfId="5" applyFont="1" applyBorder="1" applyAlignment="1">
      <alignment horizontal="right" vertical="top" wrapText="1"/>
    </xf>
    <xf numFmtId="0" fontId="3" fillId="0" borderId="12" xfId="5" applyFont="1" applyBorder="1" applyAlignment="1">
      <alignment vertical="top" wrapText="1"/>
    </xf>
    <xf numFmtId="4" fontId="3" fillId="0" borderId="7" xfId="5" applyNumberFormat="1" applyFont="1" applyFill="1" applyBorder="1" applyAlignment="1">
      <alignment horizontal="center" vertical="center"/>
    </xf>
    <xf numFmtId="0" fontId="6" fillId="0" borderId="2" xfId="3266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3266" applyFont="1" applyAlignment="1">
      <alignment horizontal="center"/>
    </xf>
    <xf numFmtId="0" fontId="5" fillId="0" borderId="2" xfId="3266" applyFont="1" applyBorder="1" applyAlignment="1" applyProtection="1">
      <alignment horizontal="center" vertical="center" wrapText="1"/>
      <protection locked="0"/>
    </xf>
    <xf numFmtId="0" fontId="6" fillId="0" borderId="2" xfId="3266" applyFont="1" applyBorder="1" applyAlignment="1">
      <alignment horizontal="center" vertical="center"/>
    </xf>
    <xf numFmtId="49" fontId="6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left" vertical="top" wrapText="1"/>
    </xf>
    <xf numFmtId="0" fontId="6" fillId="0" borderId="0" xfId="1" applyFont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/>
    </xf>
    <xf numFmtId="49" fontId="3" fillId="0" borderId="5" xfId="2" applyNumberFormat="1" applyFont="1" applyBorder="1" applyAlignment="1">
      <alignment horizontal="center" vertical="top" wrapText="1"/>
    </xf>
    <xf numFmtId="49" fontId="3" fillId="0" borderId="7" xfId="2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" xfId="2" applyNumberFormat="1" applyFont="1" applyFill="1" applyBorder="1" applyAlignment="1">
      <alignment horizontal="left" vertical="top" wrapText="1"/>
    </xf>
    <xf numFmtId="0" fontId="3" fillId="0" borderId="4" xfId="2" applyNumberFormat="1" applyFont="1" applyFill="1" applyBorder="1" applyAlignment="1">
      <alignment horizontal="left" vertical="top" wrapText="1"/>
    </xf>
    <xf numFmtId="9" fontId="3" fillId="0" borderId="8" xfId="0" applyNumberFormat="1" applyFont="1" applyBorder="1" applyAlignment="1">
      <alignment horizontal="left" vertical="center"/>
    </xf>
    <xf numFmtId="9" fontId="3" fillId="0" borderId="11" xfId="0" applyNumberFormat="1" applyFont="1" applyBorder="1" applyAlignment="1">
      <alignment horizontal="left" vertical="center"/>
    </xf>
    <xf numFmtId="0" fontId="3" fillId="0" borderId="3" xfId="2" applyNumberFormat="1" applyFont="1" applyBorder="1" applyAlignment="1">
      <alignment horizontal="center" vertical="top"/>
    </xf>
    <xf numFmtId="0" fontId="3" fillId="0" borderId="8" xfId="2" applyNumberFormat="1" applyFont="1" applyBorder="1" applyAlignment="1">
      <alignment horizontal="center" vertical="top"/>
    </xf>
    <xf numFmtId="0" fontId="3" fillId="0" borderId="4" xfId="2" applyNumberFormat="1" applyFont="1" applyBorder="1" applyAlignment="1">
      <alignment horizontal="center" vertical="top"/>
    </xf>
    <xf numFmtId="49" fontId="3" fillId="0" borderId="3" xfId="2" applyNumberFormat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left" vertical="top" wrapText="1"/>
    </xf>
    <xf numFmtId="49" fontId="6" fillId="0" borderId="8" xfId="2" applyNumberFormat="1" applyFont="1" applyFill="1" applyBorder="1" applyAlignment="1">
      <alignment horizontal="left" wrapText="1"/>
    </xf>
    <xf numFmtId="49" fontId="6" fillId="0" borderId="4" xfId="2" applyNumberFormat="1" applyFont="1" applyFill="1" applyBorder="1" applyAlignment="1">
      <alignment horizontal="left" wrapText="1"/>
    </xf>
    <xf numFmtId="168" fontId="3" fillId="0" borderId="12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3" fillId="0" borderId="8" xfId="0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left" wrapText="1"/>
    </xf>
    <xf numFmtId="49" fontId="3" fillId="0" borderId="3" xfId="2" applyNumberFormat="1" applyFont="1" applyBorder="1" applyAlignment="1">
      <alignment horizontal="center" vertical="top" wrapText="1"/>
    </xf>
    <xf numFmtId="49" fontId="3" fillId="0" borderId="4" xfId="2" applyNumberFormat="1" applyFont="1" applyBorder="1" applyAlignment="1">
      <alignment horizontal="center" vertical="top" wrapText="1"/>
    </xf>
    <xf numFmtId="49" fontId="100" fillId="0" borderId="9" xfId="2" applyNumberFormat="1" applyFont="1" applyBorder="1" applyAlignment="1">
      <alignment horizontal="center" wrapText="1"/>
    </xf>
    <xf numFmtId="49" fontId="100" fillId="0" borderId="10" xfId="2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/>
    </xf>
    <xf numFmtId="0" fontId="3" fillId="0" borderId="3" xfId="2" applyNumberFormat="1" applyFont="1" applyBorder="1" applyAlignment="1">
      <alignment horizontal="center" vertical="top" wrapText="1"/>
    </xf>
    <xf numFmtId="0" fontId="3" fillId="0" borderId="8" xfId="2" applyNumberFormat="1" applyFont="1" applyBorder="1" applyAlignment="1">
      <alignment horizontal="center" vertical="top" wrapText="1"/>
    </xf>
    <xf numFmtId="0" fontId="3" fillId="0" borderId="4" xfId="2" applyNumberFormat="1" applyFont="1" applyBorder="1" applyAlignment="1">
      <alignment horizontal="center" vertical="top" wrapText="1"/>
    </xf>
    <xf numFmtId="49" fontId="3" fillId="0" borderId="8" xfId="2" applyNumberFormat="1" applyFont="1" applyBorder="1" applyAlignment="1">
      <alignment horizontal="center" vertical="top" wrapText="1"/>
    </xf>
    <xf numFmtId="49" fontId="100" fillId="0" borderId="3" xfId="2" applyNumberFormat="1" applyFont="1" applyBorder="1" applyAlignment="1">
      <alignment horizontal="center" wrapText="1"/>
    </xf>
    <xf numFmtId="49" fontId="100" fillId="0" borderId="8" xfId="2" applyNumberFormat="1" applyFont="1" applyBorder="1" applyAlignment="1">
      <alignment horizontal="center" wrapText="1"/>
    </xf>
    <xf numFmtId="0" fontId="6" fillId="0" borderId="0" xfId="5" applyFont="1" applyAlignment="1">
      <alignment horizontal="left"/>
    </xf>
    <xf numFmtId="0" fontId="3" fillId="0" borderId="0" xfId="5" applyFont="1" applyAlignment="1">
      <alignment horizontal="left"/>
    </xf>
    <xf numFmtId="0" fontId="3" fillId="0" borderId="0" xfId="4" applyFont="1" applyAlignment="1">
      <alignment horizontal="left"/>
    </xf>
    <xf numFmtId="0" fontId="6" fillId="0" borderId="0" xfId="5" applyFont="1" applyAlignment="1">
      <alignment horizontal="center"/>
    </xf>
    <xf numFmtId="0" fontId="3" fillId="0" borderId="0" xfId="5" applyFont="1" applyAlignment="1">
      <alignment horizontal="center" wrapText="1"/>
    </xf>
    <xf numFmtId="0" fontId="6" fillId="0" borderId="3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8" xfId="5" applyFont="1" applyBorder="1" applyAlignment="1">
      <alignment horizontal="right" vertical="center"/>
    </xf>
    <xf numFmtId="0" fontId="3" fillId="0" borderId="4" xfId="5" applyFont="1" applyBorder="1" applyAlignment="1">
      <alignment horizontal="right" vertical="center"/>
    </xf>
    <xf numFmtId="1" fontId="3" fillId="0" borderId="8" xfId="5" applyNumberFormat="1" applyFont="1" applyBorder="1" applyAlignment="1">
      <alignment horizontal="center" vertical="center"/>
    </xf>
    <xf numFmtId="0" fontId="3" fillId="0" borderId="8" xfId="5" applyFont="1" applyBorder="1" applyAlignment="1"/>
    <xf numFmtId="0" fontId="3" fillId="0" borderId="3" xfId="5" applyFont="1" applyBorder="1" applyAlignment="1">
      <alignment horizontal="left" vertical="top" wrapText="1"/>
    </xf>
    <xf numFmtId="0" fontId="3" fillId="0" borderId="4" xfId="5" applyFont="1" applyBorder="1" applyAlignment="1">
      <alignment horizontal="left" vertical="top" wrapText="1"/>
    </xf>
    <xf numFmtId="2" fontId="3" fillId="0" borderId="3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>
      <alignment horizontal="center" vertical="center"/>
    </xf>
    <xf numFmtId="2" fontId="3" fillId="0" borderId="8" xfId="5" applyNumberFormat="1" applyFont="1" applyBorder="1" applyAlignment="1"/>
    <xf numFmtId="0" fontId="3" fillId="0" borderId="6" xfId="5" applyFont="1" applyBorder="1" applyAlignment="1">
      <alignment horizontal="center" vertical="center"/>
    </xf>
    <xf numFmtId="0" fontId="3" fillId="0" borderId="6" xfId="5" applyFont="1" applyBorder="1" applyAlignment="1">
      <alignment horizontal="center"/>
    </xf>
    <xf numFmtId="0" fontId="3" fillId="0" borderId="5" xfId="5" applyFont="1" applyFill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/>
    </xf>
    <xf numFmtId="0" fontId="3" fillId="0" borderId="13" xfId="5" applyFont="1" applyBorder="1" applyAlignment="1">
      <alignment vertical="top" wrapText="1"/>
    </xf>
    <xf numFmtId="0" fontId="3" fillId="0" borderId="9" xfId="5" applyFont="1" applyFill="1" applyBorder="1" applyAlignment="1">
      <alignment horizontal="center" wrapText="1"/>
    </xf>
    <xf numFmtId="0" fontId="3" fillId="0" borderId="14" xfId="5" applyFont="1" applyFill="1" applyBorder="1" applyAlignment="1">
      <alignment horizontal="center" wrapText="1"/>
    </xf>
    <xf numFmtId="0" fontId="3" fillId="0" borderId="10" xfId="5" applyFont="1" applyFill="1" applyBorder="1" applyAlignment="1">
      <alignment horizontal="center" wrapText="1"/>
    </xf>
    <xf numFmtId="0" fontId="3" fillId="0" borderId="7" xfId="5" applyFont="1" applyFill="1" applyBorder="1" applyAlignment="1">
      <alignment horizontal="left" vertical="center" wrapText="1"/>
    </xf>
    <xf numFmtId="0" fontId="3" fillId="0" borderId="13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16" xfId="5" applyFont="1" applyFill="1" applyBorder="1" applyAlignment="1">
      <alignment horizontal="center" vertical="center"/>
    </xf>
    <xf numFmtId="0" fontId="3" fillId="0" borderId="13" xfId="5" applyFont="1" applyFill="1" applyBorder="1" applyAlignment="1">
      <alignment horizontal="center" wrapText="1"/>
    </xf>
    <xf numFmtId="0" fontId="3" fillId="0" borderId="0" xfId="5" applyFont="1" applyFill="1" applyBorder="1" applyAlignment="1">
      <alignment horizont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 wrapText="1"/>
    </xf>
    <xf numFmtId="0" fontId="3" fillId="0" borderId="14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 wrapText="1"/>
    </xf>
    <xf numFmtId="0" fontId="3" fillId="0" borderId="7" xfId="5" applyFont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left" vertical="top" wrapText="1"/>
    </xf>
    <xf numFmtId="0" fontId="3" fillId="0" borderId="9" xfId="5" applyFont="1" applyBorder="1" applyAlignment="1">
      <alignment horizontal="center" wrapText="1"/>
    </xf>
    <xf numFmtId="0" fontId="3" fillId="0" borderId="14" xfId="5" applyFont="1" applyBorder="1" applyAlignment="1">
      <alignment horizontal="center" wrapText="1"/>
    </xf>
    <xf numFmtId="0" fontId="6" fillId="0" borderId="3" xfId="5" applyFont="1" applyBorder="1" applyAlignment="1">
      <alignment horizontal="center" wrapText="1"/>
    </xf>
    <xf numFmtId="0" fontId="6" fillId="0" borderId="8" xfId="5" applyFont="1" applyBorder="1" applyAlignment="1">
      <alignment horizontal="center" wrapText="1"/>
    </xf>
    <xf numFmtId="0" fontId="6" fillId="0" borderId="4" xfId="5" applyFont="1" applyBorder="1" applyAlignment="1">
      <alignment horizontal="center" wrapText="1"/>
    </xf>
    <xf numFmtId="0" fontId="3" fillId="0" borderId="5" xfId="5" applyFont="1" applyBorder="1" applyAlignment="1">
      <alignment horizontal="center" vertical="center"/>
    </xf>
    <xf numFmtId="0" fontId="3" fillId="0" borderId="7" xfId="5" applyFont="1" applyBorder="1" applyAlignment="1">
      <alignment horizontal="center"/>
    </xf>
    <xf numFmtId="0" fontId="3" fillId="0" borderId="9" xfId="5" applyFont="1" applyBorder="1" applyAlignment="1">
      <alignment vertical="top" wrapText="1"/>
    </xf>
    <xf numFmtId="0" fontId="3" fillId="0" borderId="12" xfId="5" applyFont="1" applyBorder="1" applyAlignment="1">
      <alignment vertical="top" wrapText="1"/>
    </xf>
    <xf numFmtId="0" fontId="5" fillId="0" borderId="0" xfId="4" applyFont="1" applyAlignment="1" applyProtection="1">
      <alignment horizontal="center" wrapText="1"/>
      <protection locked="0"/>
    </xf>
    <xf numFmtId="0" fontId="7" fillId="0" borderId="0" xfId="4" applyFont="1" applyAlignment="1" applyProtection="1">
      <alignment horizontal="center" wrapText="1"/>
      <protection locked="0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6" fillId="0" borderId="0" xfId="5" applyFont="1" applyFill="1" applyAlignment="1">
      <alignment horizontal="left"/>
    </xf>
    <xf numFmtId="0" fontId="3" fillId="0" borderId="0" xfId="5" applyFont="1" applyFill="1" applyAlignment="1">
      <alignment horizontal="left"/>
    </xf>
    <xf numFmtId="172" fontId="7" fillId="0" borderId="0" xfId="4" applyNumberFormat="1" applyFont="1" applyFill="1" applyAlignment="1" applyProtection="1">
      <alignment horizontal="left" wrapText="1"/>
      <protection locked="0"/>
    </xf>
    <xf numFmtId="0" fontId="7" fillId="0" borderId="0" xfId="4" applyFont="1" applyFill="1" applyAlignment="1" applyProtection="1">
      <alignment horizontal="left" wrapText="1"/>
      <protection locked="0"/>
    </xf>
    <xf numFmtId="0" fontId="14" fillId="0" borderId="3" xfId="5" applyFont="1" applyBorder="1" applyAlignment="1">
      <alignment horizontal="left" vertical="center" wrapText="1"/>
    </xf>
    <xf numFmtId="0" fontId="14" fillId="0" borderId="8" xfId="5" applyFont="1" applyBorder="1" applyAlignment="1">
      <alignment horizontal="left" vertical="center" wrapText="1"/>
    </xf>
    <xf numFmtId="0" fontId="9" fillId="0" borderId="3" xfId="5" applyFont="1" applyBorder="1" applyAlignment="1">
      <alignment horizontal="right" vertical="center" wrapText="1"/>
    </xf>
    <xf numFmtId="0" fontId="9" fillId="0" borderId="8" xfId="5" applyFont="1" applyBorder="1" applyAlignment="1">
      <alignment horizontal="right" vertical="center" wrapText="1"/>
    </xf>
    <xf numFmtId="0" fontId="9" fillId="0" borderId="4" xfId="5" applyFont="1" applyBorder="1" applyAlignment="1">
      <alignment horizontal="right" vertical="center" wrapText="1"/>
    </xf>
    <xf numFmtId="2" fontId="9" fillId="0" borderId="12" xfId="5" applyNumberFormat="1" applyFont="1" applyFill="1" applyBorder="1" applyAlignment="1">
      <alignment horizontal="right" vertical="center"/>
    </xf>
    <xf numFmtId="2" fontId="9" fillId="0" borderId="11" xfId="5" applyNumberFormat="1" applyFont="1" applyFill="1" applyBorder="1" applyAlignment="1">
      <alignment horizontal="right" vertical="center"/>
    </xf>
    <xf numFmtId="0" fontId="14" fillId="0" borderId="2" xfId="5" applyFont="1" applyBorder="1" applyAlignment="1">
      <alignment horizontal="left" vertical="center" wrapText="1"/>
    </xf>
    <xf numFmtId="0" fontId="14" fillId="0" borderId="7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6" fillId="2" borderId="7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2" fontId="9" fillId="0" borderId="3" xfId="5" applyNumberFormat="1" applyFont="1" applyFill="1" applyBorder="1" applyAlignment="1">
      <alignment horizontal="right" vertical="center" wrapText="1"/>
    </xf>
    <xf numFmtId="2" fontId="9" fillId="0" borderId="8" xfId="5" applyNumberFormat="1" applyFont="1" applyFill="1" applyBorder="1" applyAlignment="1">
      <alignment horizontal="right" vertical="center" wrapText="1"/>
    </xf>
    <xf numFmtId="0" fontId="14" fillId="0" borderId="2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14" fillId="0" borderId="2" xfId="5" applyFont="1" applyFill="1" applyBorder="1" applyAlignment="1">
      <alignment horizontal="left" vertical="center" wrapText="1"/>
    </xf>
    <xf numFmtId="0" fontId="14" fillId="0" borderId="3" xfId="5" applyFont="1" applyFill="1" applyBorder="1" applyAlignment="1">
      <alignment horizontal="left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wrapText="1"/>
    </xf>
    <xf numFmtId="2" fontId="9" fillId="0" borderId="12" xfId="5" applyNumberFormat="1" applyFont="1" applyFill="1" applyBorder="1" applyAlignment="1">
      <alignment horizontal="right" vertical="center" wrapText="1"/>
    </xf>
    <xf numFmtId="2" fontId="9" fillId="0" borderId="11" xfId="5" applyNumberFormat="1" applyFont="1" applyFill="1" applyBorder="1" applyAlignment="1">
      <alignment horizontal="right" vertical="center" wrapText="1"/>
    </xf>
    <xf numFmtId="0" fontId="14" fillId="0" borderId="5" xfId="5" applyFont="1" applyBorder="1" applyAlignment="1">
      <alignment horizontal="center" vertical="center" wrapText="1"/>
    </xf>
    <xf numFmtId="0" fontId="9" fillId="0" borderId="5" xfId="5" applyFont="1" applyBorder="1" applyAlignment="1">
      <alignment wrapText="1"/>
    </xf>
    <xf numFmtId="0" fontId="14" fillId="0" borderId="9" xfId="5" applyFont="1" applyBorder="1" applyAlignment="1">
      <alignment horizontal="center" vertical="center" wrapText="1"/>
    </xf>
    <xf numFmtId="0" fontId="14" fillId="0" borderId="14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14" fillId="0" borderId="13" xfId="5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 wrapText="1"/>
    </xf>
    <xf numFmtId="0" fontId="14" fillId="0" borderId="16" xfId="5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 vertical="center" wrapText="1"/>
    </xf>
    <xf numFmtId="0" fontId="14" fillId="0" borderId="11" xfId="5" applyFont="1" applyBorder="1" applyAlignment="1">
      <alignment horizontal="center" vertical="center" wrapText="1"/>
    </xf>
    <xf numFmtId="0" fontId="14" fillId="0" borderId="15" xfId="5" applyFont="1" applyBorder="1" applyAlignment="1">
      <alignment horizontal="center" vertical="center" wrapText="1"/>
    </xf>
    <xf numFmtId="0" fontId="113" fillId="0" borderId="0" xfId="3528" applyFont="1" applyAlignment="1">
      <alignment horizontal="left" wrapText="1"/>
    </xf>
    <xf numFmtId="0" fontId="108" fillId="0" borderId="0" xfId="4" applyFont="1" applyAlignment="1" applyProtection="1">
      <alignment horizontal="left" wrapText="1"/>
      <protection locked="0"/>
    </xf>
    <xf numFmtId="0" fontId="107" fillId="0" borderId="0" xfId="3528" applyFont="1" applyAlignment="1">
      <alignment horizontal="left" wrapText="1"/>
    </xf>
    <xf numFmtId="0" fontId="108" fillId="0" borderId="0" xfId="4" applyFont="1" applyAlignment="1" applyProtection="1">
      <alignment horizontal="left" vertical="top" wrapText="1"/>
      <protection locked="0"/>
    </xf>
    <xf numFmtId="172" fontId="108" fillId="0" borderId="0" xfId="4" applyNumberFormat="1" applyFont="1" applyAlignment="1" applyProtection="1">
      <alignment horizontal="left" vertical="top" wrapText="1"/>
      <protection locked="0"/>
    </xf>
    <xf numFmtId="0" fontId="112" fillId="0" borderId="0" xfId="3528" applyFont="1" applyAlignment="1">
      <alignment horizontal="center"/>
    </xf>
    <xf numFmtId="0" fontId="114" fillId="0" borderId="0" xfId="3528" applyFont="1" applyAlignment="1">
      <alignment horizontal="left" wrapText="1"/>
    </xf>
    <xf numFmtId="0" fontId="113" fillId="0" borderId="0" xfId="3528" applyFont="1" applyAlignment="1">
      <alignment wrapText="1"/>
    </xf>
    <xf numFmtId="0" fontId="3" fillId="0" borderId="39" xfId="3528" applyFont="1" applyBorder="1" applyAlignment="1">
      <alignment horizontal="center" vertical="center" wrapText="1"/>
    </xf>
    <xf numFmtId="0" fontId="3" fillId="0" borderId="41" xfId="3528" applyFont="1" applyBorder="1" applyAlignment="1">
      <alignment horizontal="center" vertical="center" wrapText="1"/>
    </xf>
    <xf numFmtId="0" fontId="3" fillId="0" borderId="40" xfId="3528" applyFont="1" applyBorder="1" applyAlignment="1">
      <alignment horizontal="center" vertical="center" wrapText="1"/>
    </xf>
    <xf numFmtId="0" fontId="3" fillId="0" borderId="3" xfId="3528" applyFont="1" applyBorder="1" applyAlignment="1">
      <alignment horizontal="center" wrapText="1"/>
    </xf>
    <xf numFmtId="0" fontId="3" fillId="0" borderId="8" xfId="3528" applyFont="1" applyBorder="1" applyAlignment="1">
      <alignment horizontal="center" wrapText="1"/>
    </xf>
    <xf numFmtId="0" fontId="3" fillId="0" borderId="4" xfId="3528" applyFont="1" applyBorder="1" applyAlignment="1">
      <alignment horizontal="center" wrapText="1"/>
    </xf>
    <xf numFmtId="0" fontId="3" fillId="0" borderId="9" xfId="3528" applyFont="1" applyBorder="1" applyAlignment="1">
      <alignment horizontal="center" wrapText="1"/>
    </xf>
    <xf numFmtId="0" fontId="3" fillId="0" borderId="14" xfId="3528" applyFont="1" applyBorder="1" applyAlignment="1">
      <alignment horizontal="center" wrapText="1"/>
    </xf>
    <xf numFmtId="0" fontId="3" fillId="0" borderId="10" xfId="3528" applyFont="1" applyBorder="1" applyAlignment="1">
      <alignment horizontal="center" wrapText="1"/>
    </xf>
    <xf numFmtId="0" fontId="3" fillId="0" borderId="13" xfId="3528" applyFont="1" applyBorder="1" applyAlignment="1">
      <alignment horizontal="center" wrapText="1"/>
    </xf>
    <xf numFmtId="0" fontId="3" fillId="0" borderId="0" xfId="3528" applyFont="1" applyBorder="1" applyAlignment="1">
      <alignment horizontal="center" wrapText="1"/>
    </xf>
    <xf numFmtId="0" fontId="3" fillId="0" borderId="16" xfId="3528" applyFont="1" applyBorder="1" applyAlignment="1">
      <alignment horizontal="center" wrapText="1"/>
    </xf>
    <xf numFmtId="0" fontId="3" fillId="0" borderId="12" xfId="3528" applyFont="1" applyBorder="1" applyAlignment="1">
      <alignment horizontal="center" wrapText="1"/>
    </xf>
    <xf numFmtId="0" fontId="3" fillId="0" borderId="11" xfId="3528" applyFont="1" applyBorder="1" applyAlignment="1">
      <alignment horizontal="center" wrapText="1"/>
    </xf>
    <xf numFmtId="0" fontId="3" fillId="0" borderId="15" xfId="3528" applyFont="1" applyBorder="1" applyAlignment="1">
      <alignment horizontal="center" wrapText="1"/>
    </xf>
    <xf numFmtId="4" fontId="6" fillId="0" borderId="3" xfId="3528" applyNumberFormat="1" applyFont="1" applyBorder="1" applyAlignment="1">
      <alignment horizontal="right"/>
    </xf>
    <xf numFmtId="4" fontId="6" fillId="0" borderId="8" xfId="3528" applyNumberFormat="1" applyFont="1" applyBorder="1" applyAlignment="1">
      <alignment horizontal="right"/>
    </xf>
    <xf numFmtId="4" fontId="6" fillId="0" borderId="4" xfId="3528" applyNumberFormat="1" applyFont="1" applyBorder="1" applyAlignment="1">
      <alignment horizontal="right"/>
    </xf>
    <xf numFmtId="49" fontId="3" fillId="0" borderId="0" xfId="5" applyNumberFormat="1" applyFont="1" applyAlignment="1">
      <alignment horizontal="left" vertical="top" wrapText="1"/>
    </xf>
    <xf numFmtId="0" fontId="3" fillId="0" borderId="8" xfId="5" applyNumberFormat="1" applyFont="1" applyBorder="1" applyAlignment="1">
      <alignment horizontal="center" vertical="top"/>
    </xf>
    <xf numFmtId="49" fontId="100" fillId="0" borderId="9" xfId="5" applyNumberFormat="1" applyFont="1" applyBorder="1" applyAlignment="1">
      <alignment horizontal="center" wrapText="1"/>
    </xf>
    <xf numFmtId="49" fontId="100" fillId="0" borderId="10" xfId="5" applyNumberFormat="1" applyFont="1" applyBorder="1" applyAlignment="1">
      <alignment horizontal="center" wrapText="1"/>
    </xf>
    <xf numFmtId="49" fontId="100" fillId="0" borderId="3" xfId="5" applyNumberFormat="1" applyFont="1" applyBorder="1" applyAlignment="1">
      <alignment horizontal="center" wrapText="1"/>
    </xf>
    <xf numFmtId="49" fontId="100" fillId="0" borderId="8" xfId="5" applyNumberFormat="1" applyFont="1" applyBorder="1" applyAlignment="1">
      <alignment horizontal="center" wrapText="1"/>
    </xf>
    <xf numFmtId="0" fontId="3" fillId="0" borderId="3" xfId="5" applyNumberFormat="1" applyFont="1" applyBorder="1" applyAlignment="1">
      <alignment horizontal="left" vertical="top" wrapText="1"/>
    </xf>
    <xf numFmtId="0" fontId="3" fillId="0" borderId="4" xfId="5" applyNumberFormat="1" applyFont="1" applyBorder="1" applyAlignment="1">
      <alignment horizontal="left" vertical="top" wrapText="1"/>
    </xf>
    <xf numFmtId="0" fontId="3" fillId="0" borderId="8" xfId="5" applyNumberFormat="1" applyFont="1" applyBorder="1" applyAlignment="1">
      <alignment horizontal="right" vertical="top"/>
    </xf>
    <xf numFmtId="49" fontId="3" fillId="0" borderId="3" xfId="5" applyNumberFormat="1" applyFont="1" applyBorder="1" applyAlignment="1">
      <alignment horizontal="center" vertical="center" wrapText="1"/>
    </xf>
    <xf numFmtId="49" fontId="3" fillId="0" borderId="4" xfId="5" applyNumberFormat="1" applyFont="1" applyBorder="1" applyAlignment="1">
      <alignment horizontal="center" vertical="center" wrapText="1"/>
    </xf>
    <xf numFmtId="49" fontId="3" fillId="0" borderId="8" xfId="5" applyNumberFormat="1" applyFont="1" applyBorder="1" applyAlignment="1">
      <alignment horizontal="center" vertical="center" wrapText="1"/>
    </xf>
    <xf numFmtId="49" fontId="6" fillId="0" borderId="0" xfId="5" applyNumberFormat="1" applyFont="1" applyAlignment="1">
      <alignment horizontal="center" vertical="top" wrapText="1"/>
    </xf>
    <xf numFmtId="0" fontId="3" fillId="0" borderId="0" xfId="5" applyFont="1" applyAlignment="1">
      <alignment horizontal="center" vertical="center"/>
    </xf>
    <xf numFmtId="0" fontId="3" fillId="0" borderId="0" xfId="3528" applyFont="1" applyAlignment="1">
      <alignment horizontal="left"/>
    </xf>
    <xf numFmtId="0" fontId="3" fillId="0" borderId="0" xfId="5" applyFont="1" applyAlignment="1">
      <alignment horizontal="left" wrapText="1"/>
    </xf>
    <xf numFmtId="0" fontId="6" fillId="0" borderId="0" xfId="3266" applyFont="1" applyAlignment="1">
      <alignment horizontal="center" vertical="top"/>
    </xf>
    <xf numFmtId="0" fontId="3" fillId="0" borderId="0" xfId="3266" applyFont="1" applyAlignment="1">
      <alignment wrapText="1"/>
    </xf>
    <xf numFmtId="0" fontId="3" fillId="0" borderId="0" xfId="3266" applyFont="1" applyAlignment="1"/>
  </cellXfs>
  <cellStyles count="3530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84" Type="http://schemas.openxmlformats.org/officeDocument/2006/relationships/externalLink" Target="externalLinks/externalLink77.xml"/><Relationship Id="rId89" Type="http://schemas.openxmlformats.org/officeDocument/2006/relationships/externalLink" Target="externalLinks/externalLink82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92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87" Type="http://schemas.openxmlformats.org/officeDocument/2006/relationships/externalLink" Target="externalLinks/externalLink80.xml"/><Relationship Id="rId102" Type="http://schemas.openxmlformats.org/officeDocument/2006/relationships/externalLink" Target="externalLinks/externalLink95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90" Type="http://schemas.openxmlformats.org/officeDocument/2006/relationships/externalLink" Target="externalLinks/externalLink83.xml"/><Relationship Id="rId95" Type="http://schemas.openxmlformats.org/officeDocument/2006/relationships/externalLink" Target="externalLinks/externalLink88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externalLink" Target="externalLinks/externalLink70.xml"/><Relationship Id="rId100" Type="http://schemas.openxmlformats.org/officeDocument/2006/relationships/externalLink" Target="externalLinks/externalLink93.xml"/><Relationship Id="rId105" Type="http://schemas.openxmlformats.org/officeDocument/2006/relationships/sharedStrings" Target="sharedStrings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93" Type="http://schemas.openxmlformats.org/officeDocument/2006/relationships/externalLink" Target="externalLinks/externalLink86.xml"/><Relationship Id="rId98" Type="http://schemas.openxmlformats.org/officeDocument/2006/relationships/externalLink" Target="externalLinks/externalLink9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103" Type="http://schemas.openxmlformats.org/officeDocument/2006/relationships/theme" Target="theme/theme1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externalLink" Target="externalLinks/externalLink81.xml"/><Relationship Id="rId91" Type="http://schemas.openxmlformats.org/officeDocument/2006/relationships/externalLink" Target="externalLinks/externalLink84.xml"/><Relationship Id="rId96" Type="http://schemas.openxmlformats.org/officeDocument/2006/relationships/externalLink" Target="externalLinks/externalLink8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6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94" Type="http://schemas.openxmlformats.org/officeDocument/2006/relationships/externalLink" Target="externalLinks/externalLink87.xml"/><Relationship Id="rId99" Type="http://schemas.openxmlformats.org/officeDocument/2006/relationships/externalLink" Target="externalLinks/externalLink92.xml"/><Relationship Id="rId101" Type="http://schemas.openxmlformats.org/officeDocument/2006/relationships/externalLink" Target="externalLinks/externalLink9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32.xml"/><Relationship Id="rId34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6" Type="http://schemas.openxmlformats.org/officeDocument/2006/relationships/externalLink" Target="externalLinks/externalLink69.xml"/><Relationship Id="rId97" Type="http://schemas.openxmlformats.org/officeDocument/2006/relationships/externalLink" Target="externalLinks/externalLink90.xml"/><Relationship Id="rId10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52;&#1072;&#1090;&#1074;&#1077;&#1077;&#1074;&#1072;/d/&#1052;&#1086;&#1080;%20&#1076;&#1086;&#1082;&#1091;&#1084;&#1077;&#1085;&#1090;&#1099;/&#1051;&#1080;_&#1040;&#1042;/Smeta/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52;&#1072;&#1090;&#1074;&#1077;&#1077;&#1074;&#1072;/d/new/&#1057;&#1052;&#1045;&#1058;&#1067;/INGGEO/1110-1113/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90;&#1077;&#1085;&#1076;&#1077;&#1088;/&#1052;&#1086;&#1076;&#1077;&#1088;&#1085;&#1080;&#1079;&#1072;&#1094;&#1080;&#1103;_r1/&#1051;&#1086;&#1090;10_301/Documents%20and%20Settings/gip/&#1056;&#1072;&#1073;&#1086;&#1095;&#1080;&#1081;%20&#1089;&#1090;&#1086;&#1083;/&#1057;&#1084;&#1077;&#1090;&#1099;_&#1043;&#1045;&#1054;&#1057;&#1058;&#1056;&#1054;&#1049;/Zarplata_1/&#1044;&#1077;&#1085;&#1080;&#1089;/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>
            <v>0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>
            <v>0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>
            <v>0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>
            <v>0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>
            <v>0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>
            <v>0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>
            <v>0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>
            <v>0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>
            <v>0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>
            <v>0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71"/>
  <sheetViews>
    <sheetView tabSelected="1" view="pageBreakPreview" zoomScaleNormal="100" zoomScaleSheetLayoutView="100" workbookViewId="0">
      <selection activeCell="F17" sqref="F17"/>
    </sheetView>
  </sheetViews>
  <sheetFormatPr defaultColWidth="14.140625" defaultRowHeight="12.75"/>
  <cols>
    <col min="1" max="1" width="5.42578125" style="166" customWidth="1"/>
    <col min="2" max="2" width="32.85546875" style="166" customWidth="1"/>
    <col min="3" max="3" width="13.140625" style="166" customWidth="1"/>
    <col min="4" max="4" width="14.140625" style="166" customWidth="1"/>
    <col min="5" max="5" width="12.85546875" style="166" customWidth="1"/>
    <col min="6" max="6" width="27.42578125" style="166" customWidth="1"/>
    <col min="7" max="8" width="17.5703125" style="166" customWidth="1"/>
    <col min="9" max="9" width="16.85546875" style="166" customWidth="1"/>
    <col min="10" max="10" width="13.42578125" style="166" customWidth="1"/>
    <col min="11" max="12" width="14.42578125" style="166" customWidth="1"/>
    <col min="13" max="13" width="9.140625" style="166" customWidth="1"/>
    <col min="14" max="14" width="3.42578125" style="166" customWidth="1"/>
    <col min="15" max="16" width="9.5703125" style="166" customWidth="1"/>
    <col min="17" max="17" width="6.5703125" style="166" customWidth="1"/>
    <col min="18" max="252" width="9.140625" style="166" customWidth="1"/>
    <col min="253" max="253" width="5.42578125" style="166" customWidth="1"/>
    <col min="254" max="254" width="33.85546875" style="166" customWidth="1"/>
    <col min="255" max="255" width="10.42578125" style="166" customWidth="1"/>
    <col min="256" max="256" width="14.140625" style="166"/>
    <col min="257" max="257" width="5.42578125" style="166" customWidth="1"/>
    <col min="258" max="258" width="32.85546875" style="166" customWidth="1"/>
    <col min="259" max="259" width="13.140625" style="166" customWidth="1"/>
    <col min="260" max="260" width="14.140625" style="166" customWidth="1"/>
    <col min="261" max="261" width="12.85546875" style="166" customWidth="1"/>
    <col min="262" max="262" width="27.42578125" style="166" customWidth="1"/>
    <col min="263" max="264" width="17.5703125" style="166" customWidth="1"/>
    <col min="265" max="265" width="16.85546875" style="166" customWidth="1"/>
    <col min="266" max="266" width="13.42578125" style="166" customWidth="1"/>
    <col min="267" max="268" width="14.42578125" style="166" customWidth="1"/>
    <col min="269" max="269" width="9.140625" style="166" customWidth="1"/>
    <col min="270" max="270" width="3.42578125" style="166" customWidth="1"/>
    <col min="271" max="272" width="9.5703125" style="166" customWidth="1"/>
    <col min="273" max="273" width="6.5703125" style="166" customWidth="1"/>
    <col min="274" max="508" width="9.140625" style="166" customWidth="1"/>
    <col min="509" max="509" width="5.42578125" style="166" customWidth="1"/>
    <col min="510" max="510" width="33.85546875" style="166" customWidth="1"/>
    <col min="511" max="511" width="10.42578125" style="166" customWidth="1"/>
    <col min="512" max="512" width="14.140625" style="166"/>
    <col min="513" max="513" width="5.42578125" style="166" customWidth="1"/>
    <col min="514" max="514" width="32.85546875" style="166" customWidth="1"/>
    <col min="515" max="515" width="13.140625" style="166" customWidth="1"/>
    <col min="516" max="516" width="14.140625" style="166" customWidth="1"/>
    <col min="517" max="517" width="12.85546875" style="166" customWidth="1"/>
    <col min="518" max="518" width="27.42578125" style="166" customWidth="1"/>
    <col min="519" max="520" width="17.5703125" style="166" customWidth="1"/>
    <col min="521" max="521" width="16.85546875" style="166" customWidth="1"/>
    <col min="522" max="522" width="13.42578125" style="166" customWidth="1"/>
    <col min="523" max="524" width="14.42578125" style="166" customWidth="1"/>
    <col min="525" max="525" width="9.140625" style="166" customWidth="1"/>
    <col min="526" max="526" width="3.42578125" style="166" customWidth="1"/>
    <col min="527" max="528" width="9.5703125" style="166" customWidth="1"/>
    <col min="529" max="529" width="6.5703125" style="166" customWidth="1"/>
    <col min="530" max="764" width="9.140625" style="166" customWidth="1"/>
    <col min="765" max="765" width="5.42578125" style="166" customWidth="1"/>
    <col min="766" max="766" width="33.85546875" style="166" customWidth="1"/>
    <col min="767" max="767" width="10.42578125" style="166" customWidth="1"/>
    <col min="768" max="768" width="14.140625" style="166"/>
    <col min="769" max="769" width="5.42578125" style="166" customWidth="1"/>
    <col min="770" max="770" width="32.85546875" style="166" customWidth="1"/>
    <col min="771" max="771" width="13.140625" style="166" customWidth="1"/>
    <col min="772" max="772" width="14.140625" style="166" customWidth="1"/>
    <col min="773" max="773" width="12.85546875" style="166" customWidth="1"/>
    <col min="774" max="774" width="27.42578125" style="166" customWidth="1"/>
    <col min="775" max="776" width="17.5703125" style="166" customWidth="1"/>
    <col min="777" max="777" width="16.85546875" style="166" customWidth="1"/>
    <col min="778" max="778" width="13.42578125" style="166" customWidth="1"/>
    <col min="779" max="780" width="14.42578125" style="166" customWidth="1"/>
    <col min="781" max="781" width="9.140625" style="166" customWidth="1"/>
    <col min="782" max="782" width="3.42578125" style="166" customWidth="1"/>
    <col min="783" max="784" width="9.5703125" style="166" customWidth="1"/>
    <col min="785" max="785" width="6.5703125" style="166" customWidth="1"/>
    <col min="786" max="1020" width="9.140625" style="166" customWidth="1"/>
    <col min="1021" max="1021" width="5.42578125" style="166" customWidth="1"/>
    <col min="1022" max="1022" width="33.85546875" style="166" customWidth="1"/>
    <col min="1023" max="1023" width="10.42578125" style="166" customWidth="1"/>
    <col min="1024" max="1024" width="14.140625" style="166"/>
    <col min="1025" max="1025" width="5.42578125" style="166" customWidth="1"/>
    <col min="1026" max="1026" width="32.85546875" style="166" customWidth="1"/>
    <col min="1027" max="1027" width="13.140625" style="166" customWidth="1"/>
    <col min="1028" max="1028" width="14.140625" style="166" customWidth="1"/>
    <col min="1029" max="1029" width="12.85546875" style="166" customWidth="1"/>
    <col min="1030" max="1030" width="27.42578125" style="166" customWidth="1"/>
    <col min="1031" max="1032" width="17.5703125" style="166" customWidth="1"/>
    <col min="1033" max="1033" width="16.85546875" style="166" customWidth="1"/>
    <col min="1034" max="1034" width="13.42578125" style="166" customWidth="1"/>
    <col min="1035" max="1036" width="14.42578125" style="166" customWidth="1"/>
    <col min="1037" max="1037" width="9.140625" style="166" customWidth="1"/>
    <col min="1038" max="1038" width="3.42578125" style="166" customWidth="1"/>
    <col min="1039" max="1040" width="9.5703125" style="166" customWidth="1"/>
    <col min="1041" max="1041" width="6.5703125" style="166" customWidth="1"/>
    <col min="1042" max="1276" width="9.140625" style="166" customWidth="1"/>
    <col min="1277" max="1277" width="5.42578125" style="166" customWidth="1"/>
    <col min="1278" max="1278" width="33.85546875" style="166" customWidth="1"/>
    <col min="1279" max="1279" width="10.42578125" style="166" customWidth="1"/>
    <col min="1280" max="1280" width="14.140625" style="166"/>
    <col min="1281" max="1281" width="5.42578125" style="166" customWidth="1"/>
    <col min="1282" max="1282" width="32.85546875" style="166" customWidth="1"/>
    <col min="1283" max="1283" width="13.140625" style="166" customWidth="1"/>
    <col min="1284" max="1284" width="14.140625" style="166" customWidth="1"/>
    <col min="1285" max="1285" width="12.85546875" style="166" customWidth="1"/>
    <col min="1286" max="1286" width="27.42578125" style="166" customWidth="1"/>
    <col min="1287" max="1288" width="17.5703125" style="166" customWidth="1"/>
    <col min="1289" max="1289" width="16.85546875" style="166" customWidth="1"/>
    <col min="1290" max="1290" width="13.42578125" style="166" customWidth="1"/>
    <col min="1291" max="1292" width="14.42578125" style="166" customWidth="1"/>
    <col min="1293" max="1293" width="9.140625" style="166" customWidth="1"/>
    <col min="1294" max="1294" width="3.42578125" style="166" customWidth="1"/>
    <col min="1295" max="1296" width="9.5703125" style="166" customWidth="1"/>
    <col min="1297" max="1297" width="6.5703125" style="166" customWidth="1"/>
    <col min="1298" max="1532" width="9.140625" style="166" customWidth="1"/>
    <col min="1533" max="1533" width="5.42578125" style="166" customWidth="1"/>
    <col min="1534" max="1534" width="33.85546875" style="166" customWidth="1"/>
    <col min="1535" max="1535" width="10.42578125" style="166" customWidth="1"/>
    <col min="1536" max="1536" width="14.140625" style="166"/>
    <col min="1537" max="1537" width="5.42578125" style="166" customWidth="1"/>
    <col min="1538" max="1538" width="32.85546875" style="166" customWidth="1"/>
    <col min="1539" max="1539" width="13.140625" style="166" customWidth="1"/>
    <col min="1540" max="1540" width="14.140625" style="166" customWidth="1"/>
    <col min="1541" max="1541" width="12.85546875" style="166" customWidth="1"/>
    <col min="1542" max="1542" width="27.42578125" style="166" customWidth="1"/>
    <col min="1543" max="1544" width="17.5703125" style="166" customWidth="1"/>
    <col min="1545" max="1545" width="16.85546875" style="166" customWidth="1"/>
    <col min="1546" max="1546" width="13.42578125" style="166" customWidth="1"/>
    <col min="1547" max="1548" width="14.42578125" style="166" customWidth="1"/>
    <col min="1549" max="1549" width="9.140625" style="166" customWidth="1"/>
    <col min="1550" max="1550" width="3.42578125" style="166" customWidth="1"/>
    <col min="1551" max="1552" width="9.5703125" style="166" customWidth="1"/>
    <col min="1553" max="1553" width="6.5703125" style="166" customWidth="1"/>
    <col min="1554" max="1788" width="9.140625" style="166" customWidth="1"/>
    <col min="1789" max="1789" width="5.42578125" style="166" customWidth="1"/>
    <col min="1790" max="1790" width="33.85546875" style="166" customWidth="1"/>
    <col min="1791" max="1791" width="10.42578125" style="166" customWidth="1"/>
    <col min="1792" max="1792" width="14.140625" style="166"/>
    <col min="1793" max="1793" width="5.42578125" style="166" customWidth="1"/>
    <col min="1794" max="1794" width="32.85546875" style="166" customWidth="1"/>
    <col min="1795" max="1795" width="13.140625" style="166" customWidth="1"/>
    <col min="1796" max="1796" width="14.140625" style="166" customWidth="1"/>
    <col min="1797" max="1797" width="12.85546875" style="166" customWidth="1"/>
    <col min="1798" max="1798" width="27.42578125" style="166" customWidth="1"/>
    <col min="1799" max="1800" width="17.5703125" style="166" customWidth="1"/>
    <col min="1801" max="1801" width="16.85546875" style="166" customWidth="1"/>
    <col min="1802" max="1802" width="13.42578125" style="166" customWidth="1"/>
    <col min="1803" max="1804" width="14.42578125" style="166" customWidth="1"/>
    <col min="1805" max="1805" width="9.140625" style="166" customWidth="1"/>
    <col min="1806" max="1806" width="3.42578125" style="166" customWidth="1"/>
    <col min="1807" max="1808" width="9.5703125" style="166" customWidth="1"/>
    <col min="1809" max="1809" width="6.5703125" style="166" customWidth="1"/>
    <col min="1810" max="2044" width="9.140625" style="166" customWidth="1"/>
    <col min="2045" max="2045" width="5.42578125" style="166" customWidth="1"/>
    <col min="2046" max="2046" width="33.85546875" style="166" customWidth="1"/>
    <col min="2047" max="2047" width="10.42578125" style="166" customWidth="1"/>
    <col min="2048" max="2048" width="14.140625" style="166"/>
    <col min="2049" max="2049" width="5.42578125" style="166" customWidth="1"/>
    <col min="2050" max="2050" width="32.85546875" style="166" customWidth="1"/>
    <col min="2051" max="2051" width="13.140625" style="166" customWidth="1"/>
    <col min="2052" max="2052" width="14.140625" style="166" customWidth="1"/>
    <col min="2053" max="2053" width="12.85546875" style="166" customWidth="1"/>
    <col min="2054" max="2054" width="27.42578125" style="166" customWidth="1"/>
    <col min="2055" max="2056" width="17.5703125" style="166" customWidth="1"/>
    <col min="2057" max="2057" width="16.85546875" style="166" customWidth="1"/>
    <col min="2058" max="2058" width="13.42578125" style="166" customWidth="1"/>
    <col min="2059" max="2060" width="14.42578125" style="166" customWidth="1"/>
    <col min="2061" max="2061" width="9.140625" style="166" customWidth="1"/>
    <col min="2062" max="2062" width="3.42578125" style="166" customWidth="1"/>
    <col min="2063" max="2064" width="9.5703125" style="166" customWidth="1"/>
    <col min="2065" max="2065" width="6.5703125" style="166" customWidth="1"/>
    <col min="2066" max="2300" width="9.140625" style="166" customWidth="1"/>
    <col min="2301" max="2301" width="5.42578125" style="166" customWidth="1"/>
    <col min="2302" max="2302" width="33.85546875" style="166" customWidth="1"/>
    <col min="2303" max="2303" width="10.42578125" style="166" customWidth="1"/>
    <col min="2304" max="2304" width="14.140625" style="166"/>
    <col min="2305" max="2305" width="5.42578125" style="166" customWidth="1"/>
    <col min="2306" max="2306" width="32.85546875" style="166" customWidth="1"/>
    <col min="2307" max="2307" width="13.140625" style="166" customWidth="1"/>
    <col min="2308" max="2308" width="14.140625" style="166" customWidth="1"/>
    <col min="2309" max="2309" width="12.85546875" style="166" customWidth="1"/>
    <col min="2310" max="2310" width="27.42578125" style="166" customWidth="1"/>
    <col min="2311" max="2312" width="17.5703125" style="166" customWidth="1"/>
    <col min="2313" max="2313" width="16.85546875" style="166" customWidth="1"/>
    <col min="2314" max="2314" width="13.42578125" style="166" customWidth="1"/>
    <col min="2315" max="2316" width="14.42578125" style="166" customWidth="1"/>
    <col min="2317" max="2317" width="9.140625" style="166" customWidth="1"/>
    <col min="2318" max="2318" width="3.42578125" style="166" customWidth="1"/>
    <col min="2319" max="2320" width="9.5703125" style="166" customWidth="1"/>
    <col min="2321" max="2321" width="6.5703125" style="166" customWidth="1"/>
    <col min="2322" max="2556" width="9.140625" style="166" customWidth="1"/>
    <col min="2557" max="2557" width="5.42578125" style="166" customWidth="1"/>
    <col min="2558" max="2558" width="33.85546875" style="166" customWidth="1"/>
    <col min="2559" max="2559" width="10.42578125" style="166" customWidth="1"/>
    <col min="2560" max="2560" width="14.140625" style="166"/>
    <col min="2561" max="2561" width="5.42578125" style="166" customWidth="1"/>
    <col min="2562" max="2562" width="32.85546875" style="166" customWidth="1"/>
    <col min="2563" max="2563" width="13.140625" style="166" customWidth="1"/>
    <col min="2564" max="2564" width="14.140625" style="166" customWidth="1"/>
    <col min="2565" max="2565" width="12.85546875" style="166" customWidth="1"/>
    <col min="2566" max="2566" width="27.42578125" style="166" customWidth="1"/>
    <col min="2567" max="2568" width="17.5703125" style="166" customWidth="1"/>
    <col min="2569" max="2569" width="16.85546875" style="166" customWidth="1"/>
    <col min="2570" max="2570" width="13.42578125" style="166" customWidth="1"/>
    <col min="2571" max="2572" width="14.42578125" style="166" customWidth="1"/>
    <col min="2573" max="2573" width="9.140625" style="166" customWidth="1"/>
    <col min="2574" max="2574" width="3.42578125" style="166" customWidth="1"/>
    <col min="2575" max="2576" width="9.5703125" style="166" customWidth="1"/>
    <col min="2577" max="2577" width="6.5703125" style="166" customWidth="1"/>
    <col min="2578" max="2812" width="9.140625" style="166" customWidth="1"/>
    <col min="2813" max="2813" width="5.42578125" style="166" customWidth="1"/>
    <col min="2814" max="2814" width="33.85546875" style="166" customWidth="1"/>
    <col min="2815" max="2815" width="10.42578125" style="166" customWidth="1"/>
    <col min="2816" max="2816" width="14.140625" style="166"/>
    <col min="2817" max="2817" width="5.42578125" style="166" customWidth="1"/>
    <col min="2818" max="2818" width="32.85546875" style="166" customWidth="1"/>
    <col min="2819" max="2819" width="13.140625" style="166" customWidth="1"/>
    <col min="2820" max="2820" width="14.140625" style="166" customWidth="1"/>
    <col min="2821" max="2821" width="12.85546875" style="166" customWidth="1"/>
    <col min="2822" max="2822" width="27.42578125" style="166" customWidth="1"/>
    <col min="2823" max="2824" width="17.5703125" style="166" customWidth="1"/>
    <col min="2825" max="2825" width="16.85546875" style="166" customWidth="1"/>
    <col min="2826" max="2826" width="13.42578125" style="166" customWidth="1"/>
    <col min="2827" max="2828" width="14.42578125" style="166" customWidth="1"/>
    <col min="2829" max="2829" width="9.140625" style="166" customWidth="1"/>
    <col min="2830" max="2830" width="3.42578125" style="166" customWidth="1"/>
    <col min="2831" max="2832" width="9.5703125" style="166" customWidth="1"/>
    <col min="2833" max="2833" width="6.5703125" style="166" customWidth="1"/>
    <col min="2834" max="3068" width="9.140625" style="166" customWidth="1"/>
    <col min="3069" max="3069" width="5.42578125" style="166" customWidth="1"/>
    <col min="3070" max="3070" width="33.85546875" style="166" customWidth="1"/>
    <col min="3071" max="3071" width="10.42578125" style="166" customWidth="1"/>
    <col min="3072" max="3072" width="14.140625" style="166"/>
    <col min="3073" max="3073" width="5.42578125" style="166" customWidth="1"/>
    <col min="3074" max="3074" width="32.85546875" style="166" customWidth="1"/>
    <col min="3075" max="3075" width="13.140625" style="166" customWidth="1"/>
    <col min="3076" max="3076" width="14.140625" style="166" customWidth="1"/>
    <col min="3077" max="3077" width="12.85546875" style="166" customWidth="1"/>
    <col min="3078" max="3078" width="27.42578125" style="166" customWidth="1"/>
    <col min="3079" max="3080" width="17.5703125" style="166" customWidth="1"/>
    <col min="3081" max="3081" width="16.85546875" style="166" customWidth="1"/>
    <col min="3082" max="3082" width="13.42578125" style="166" customWidth="1"/>
    <col min="3083" max="3084" width="14.42578125" style="166" customWidth="1"/>
    <col min="3085" max="3085" width="9.140625" style="166" customWidth="1"/>
    <col min="3086" max="3086" width="3.42578125" style="166" customWidth="1"/>
    <col min="3087" max="3088" width="9.5703125" style="166" customWidth="1"/>
    <col min="3089" max="3089" width="6.5703125" style="166" customWidth="1"/>
    <col min="3090" max="3324" width="9.140625" style="166" customWidth="1"/>
    <col min="3325" max="3325" width="5.42578125" style="166" customWidth="1"/>
    <col min="3326" max="3326" width="33.85546875" style="166" customWidth="1"/>
    <col min="3327" max="3327" width="10.42578125" style="166" customWidth="1"/>
    <col min="3328" max="3328" width="14.140625" style="166"/>
    <col min="3329" max="3329" width="5.42578125" style="166" customWidth="1"/>
    <col min="3330" max="3330" width="32.85546875" style="166" customWidth="1"/>
    <col min="3331" max="3331" width="13.140625" style="166" customWidth="1"/>
    <col min="3332" max="3332" width="14.140625" style="166" customWidth="1"/>
    <col min="3333" max="3333" width="12.85546875" style="166" customWidth="1"/>
    <col min="3334" max="3334" width="27.42578125" style="166" customWidth="1"/>
    <col min="3335" max="3336" width="17.5703125" style="166" customWidth="1"/>
    <col min="3337" max="3337" width="16.85546875" style="166" customWidth="1"/>
    <col min="3338" max="3338" width="13.42578125" style="166" customWidth="1"/>
    <col min="3339" max="3340" width="14.42578125" style="166" customWidth="1"/>
    <col min="3341" max="3341" width="9.140625" style="166" customWidth="1"/>
    <col min="3342" max="3342" width="3.42578125" style="166" customWidth="1"/>
    <col min="3343" max="3344" width="9.5703125" style="166" customWidth="1"/>
    <col min="3345" max="3345" width="6.5703125" style="166" customWidth="1"/>
    <col min="3346" max="3580" width="9.140625" style="166" customWidth="1"/>
    <col min="3581" max="3581" width="5.42578125" style="166" customWidth="1"/>
    <col min="3582" max="3582" width="33.85546875" style="166" customWidth="1"/>
    <col min="3583" max="3583" width="10.42578125" style="166" customWidth="1"/>
    <col min="3584" max="3584" width="14.140625" style="166"/>
    <col min="3585" max="3585" width="5.42578125" style="166" customWidth="1"/>
    <col min="3586" max="3586" width="32.85546875" style="166" customWidth="1"/>
    <col min="3587" max="3587" width="13.140625" style="166" customWidth="1"/>
    <col min="3588" max="3588" width="14.140625" style="166" customWidth="1"/>
    <col min="3589" max="3589" width="12.85546875" style="166" customWidth="1"/>
    <col min="3590" max="3590" width="27.42578125" style="166" customWidth="1"/>
    <col min="3591" max="3592" width="17.5703125" style="166" customWidth="1"/>
    <col min="3593" max="3593" width="16.85546875" style="166" customWidth="1"/>
    <col min="3594" max="3594" width="13.42578125" style="166" customWidth="1"/>
    <col min="3595" max="3596" width="14.42578125" style="166" customWidth="1"/>
    <col min="3597" max="3597" width="9.140625" style="166" customWidth="1"/>
    <col min="3598" max="3598" width="3.42578125" style="166" customWidth="1"/>
    <col min="3599" max="3600" width="9.5703125" style="166" customWidth="1"/>
    <col min="3601" max="3601" width="6.5703125" style="166" customWidth="1"/>
    <col min="3602" max="3836" width="9.140625" style="166" customWidth="1"/>
    <col min="3837" max="3837" width="5.42578125" style="166" customWidth="1"/>
    <col min="3838" max="3838" width="33.85546875" style="166" customWidth="1"/>
    <col min="3839" max="3839" width="10.42578125" style="166" customWidth="1"/>
    <col min="3840" max="3840" width="14.140625" style="166"/>
    <col min="3841" max="3841" width="5.42578125" style="166" customWidth="1"/>
    <col min="3842" max="3842" width="32.85546875" style="166" customWidth="1"/>
    <col min="3843" max="3843" width="13.140625" style="166" customWidth="1"/>
    <col min="3844" max="3844" width="14.140625" style="166" customWidth="1"/>
    <col min="3845" max="3845" width="12.85546875" style="166" customWidth="1"/>
    <col min="3846" max="3846" width="27.42578125" style="166" customWidth="1"/>
    <col min="3847" max="3848" width="17.5703125" style="166" customWidth="1"/>
    <col min="3849" max="3849" width="16.85546875" style="166" customWidth="1"/>
    <col min="3850" max="3850" width="13.42578125" style="166" customWidth="1"/>
    <col min="3851" max="3852" width="14.42578125" style="166" customWidth="1"/>
    <col min="3853" max="3853" width="9.140625" style="166" customWidth="1"/>
    <col min="3854" max="3854" width="3.42578125" style="166" customWidth="1"/>
    <col min="3855" max="3856" width="9.5703125" style="166" customWidth="1"/>
    <col min="3857" max="3857" width="6.5703125" style="166" customWidth="1"/>
    <col min="3858" max="4092" width="9.140625" style="166" customWidth="1"/>
    <col min="4093" max="4093" width="5.42578125" style="166" customWidth="1"/>
    <col min="4094" max="4094" width="33.85546875" style="166" customWidth="1"/>
    <col min="4095" max="4095" width="10.42578125" style="166" customWidth="1"/>
    <col min="4096" max="4096" width="14.140625" style="166"/>
    <col min="4097" max="4097" width="5.42578125" style="166" customWidth="1"/>
    <col min="4098" max="4098" width="32.85546875" style="166" customWidth="1"/>
    <col min="4099" max="4099" width="13.140625" style="166" customWidth="1"/>
    <col min="4100" max="4100" width="14.140625" style="166" customWidth="1"/>
    <col min="4101" max="4101" width="12.85546875" style="166" customWidth="1"/>
    <col min="4102" max="4102" width="27.42578125" style="166" customWidth="1"/>
    <col min="4103" max="4104" width="17.5703125" style="166" customWidth="1"/>
    <col min="4105" max="4105" width="16.85546875" style="166" customWidth="1"/>
    <col min="4106" max="4106" width="13.42578125" style="166" customWidth="1"/>
    <col min="4107" max="4108" width="14.42578125" style="166" customWidth="1"/>
    <col min="4109" max="4109" width="9.140625" style="166" customWidth="1"/>
    <col min="4110" max="4110" width="3.42578125" style="166" customWidth="1"/>
    <col min="4111" max="4112" width="9.5703125" style="166" customWidth="1"/>
    <col min="4113" max="4113" width="6.5703125" style="166" customWidth="1"/>
    <col min="4114" max="4348" width="9.140625" style="166" customWidth="1"/>
    <col min="4349" max="4349" width="5.42578125" style="166" customWidth="1"/>
    <col min="4350" max="4350" width="33.85546875" style="166" customWidth="1"/>
    <col min="4351" max="4351" width="10.42578125" style="166" customWidth="1"/>
    <col min="4352" max="4352" width="14.140625" style="166"/>
    <col min="4353" max="4353" width="5.42578125" style="166" customWidth="1"/>
    <col min="4354" max="4354" width="32.85546875" style="166" customWidth="1"/>
    <col min="4355" max="4355" width="13.140625" style="166" customWidth="1"/>
    <col min="4356" max="4356" width="14.140625" style="166" customWidth="1"/>
    <col min="4357" max="4357" width="12.85546875" style="166" customWidth="1"/>
    <col min="4358" max="4358" width="27.42578125" style="166" customWidth="1"/>
    <col min="4359" max="4360" width="17.5703125" style="166" customWidth="1"/>
    <col min="4361" max="4361" width="16.85546875" style="166" customWidth="1"/>
    <col min="4362" max="4362" width="13.42578125" style="166" customWidth="1"/>
    <col min="4363" max="4364" width="14.42578125" style="166" customWidth="1"/>
    <col min="4365" max="4365" width="9.140625" style="166" customWidth="1"/>
    <col min="4366" max="4366" width="3.42578125" style="166" customWidth="1"/>
    <col min="4367" max="4368" width="9.5703125" style="166" customWidth="1"/>
    <col min="4369" max="4369" width="6.5703125" style="166" customWidth="1"/>
    <col min="4370" max="4604" width="9.140625" style="166" customWidth="1"/>
    <col min="4605" max="4605" width="5.42578125" style="166" customWidth="1"/>
    <col min="4606" max="4606" width="33.85546875" style="166" customWidth="1"/>
    <col min="4607" max="4607" width="10.42578125" style="166" customWidth="1"/>
    <col min="4608" max="4608" width="14.140625" style="166"/>
    <col min="4609" max="4609" width="5.42578125" style="166" customWidth="1"/>
    <col min="4610" max="4610" width="32.85546875" style="166" customWidth="1"/>
    <col min="4611" max="4611" width="13.140625" style="166" customWidth="1"/>
    <col min="4612" max="4612" width="14.140625" style="166" customWidth="1"/>
    <col min="4613" max="4613" width="12.85546875" style="166" customWidth="1"/>
    <col min="4614" max="4614" width="27.42578125" style="166" customWidth="1"/>
    <col min="4615" max="4616" width="17.5703125" style="166" customWidth="1"/>
    <col min="4617" max="4617" width="16.85546875" style="166" customWidth="1"/>
    <col min="4618" max="4618" width="13.42578125" style="166" customWidth="1"/>
    <col min="4619" max="4620" width="14.42578125" style="166" customWidth="1"/>
    <col min="4621" max="4621" width="9.140625" style="166" customWidth="1"/>
    <col min="4622" max="4622" width="3.42578125" style="166" customWidth="1"/>
    <col min="4623" max="4624" width="9.5703125" style="166" customWidth="1"/>
    <col min="4625" max="4625" width="6.5703125" style="166" customWidth="1"/>
    <col min="4626" max="4860" width="9.140625" style="166" customWidth="1"/>
    <col min="4861" max="4861" width="5.42578125" style="166" customWidth="1"/>
    <col min="4862" max="4862" width="33.85546875" style="166" customWidth="1"/>
    <col min="4863" max="4863" width="10.42578125" style="166" customWidth="1"/>
    <col min="4864" max="4864" width="14.140625" style="166"/>
    <col min="4865" max="4865" width="5.42578125" style="166" customWidth="1"/>
    <col min="4866" max="4866" width="32.85546875" style="166" customWidth="1"/>
    <col min="4867" max="4867" width="13.140625" style="166" customWidth="1"/>
    <col min="4868" max="4868" width="14.140625" style="166" customWidth="1"/>
    <col min="4869" max="4869" width="12.85546875" style="166" customWidth="1"/>
    <col min="4870" max="4870" width="27.42578125" style="166" customWidth="1"/>
    <col min="4871" max="4872" width="17.5703125" style="166" customWidth="1"/>
    <col min="4873" max="4873" width="16.85546875" style="166" customWidth="1"/>
    <col min="4874" max="4874" width="13.42578125" style="166" customWidth="1"/>
    <col min="4875" max="4876" width="14.42578125" style="166" customWidth="1"/>
    <col min="4877" max="4877" width="9.140625" style="166" customWidth="1"/>
    <col min="4878" max="4878" width="3.42578125" style="166" customWidth="1"/>
    <col min="4879" max="4880" width="9.5703125" style="166" customWidth="1"/>
    <col min="4881" max="4881" width="6.5703125" style="166" customWidth="1"/>
    <col min="4882" max="5116" width="9.140625" style="166" customWidth="1"/>
    <col min="5117" max="5117" width="5.42578125" style="166" customWidth="1"/>
    <col min="5118" max="5118" width="33.85546875" style="166" customWidth="1"/>
    <col min="5119" max="5119" width="10.42578125" style="166" customWidth="1"/>
    <col min="5120" max="5120" width="14.140625" style="166"/>
    <col min="5121" max="5121" width="5.42578125" style="166" customWidth="1"/>
    <col min="5122" max="5122" width="32.85546875" style="166" customWidth="1"/>
    <col min="5123" max="5123" width="13.140625" style="166" customWidth="1"/>
    <col min="5124" max="5124" width="14.140625" style="166" customWidth="1"/>
    <col min="5125" max="5125" width="12.85546875" style="166" customWidth="1"/>
    <col min="5126" max="5126" width="27.42578125" style="166" customWidth="1"/>
    <col min="5127" max="5128" width="17.5703125" style="166" customWidth="1"/>
    <col min="5129" max="5129" width="16.85546875" style="166" customWidth="1"/>
    <col min="5130" max="5130" width="13.42578125" style="166" customWidth="1"/>
    <col min="5131" max="5132" width="14.42578125" style="166" customWidth="1"/>
    <col min="5133" max="5133" width="9.140625" style="166" customWidth="1"/>
    <col min="5134" max="5134" width="3.42578125" style="166" customWidth="1"/>
    <col min="5135" max="5136" width="9.5703125" style="166" customWidth="1"/>
    <col min="5137" max="5137" width="6.5703125" style="166" customWidth="1"/>
    <col min="5138" max="5372" width="9.140625" style="166" customWidth="1"/>
    <col min="5373" max="5373" width="5.42578125" style="166" customWidth="1"/>
    <col min="5374" max="5374" width="33.85546875" style="166" customWidth="1"/>
    <col min="5375" max="5375" width="10.42578125" style="166" customWidth="1"/>
    <col min="5376" max="5376" width="14.140625" style="166"/>
    <col min="5377" max="5377" width="5.42578125" style="166" customWidth="1"/>
    <col min="5378" max="5378" width="32.85546875" style="166" customWidth="1"/>
    <col min="5379" max="5379" width="13.140625" style="166" customWidth="1"/>
    <col min="5380" max="5380" width="14.140625" style="166" customWidth="1"/>
    <col min="5381" max="5381" width="12.85546875" style="166" customWidth="1"/>
    <col min="5382" max="5382" width="27.42578125" style="166" customWidth="1"/>
    <col min="5383" max="5384" width="17.5703125" style="166" customWidth="1"/>
    <col min="5385" max="5385" width="16.85546875" style="166" customWidth="1"/>
    <col min="5386" max="5386" width="13.42578125" style="166" customWidth="1"/>
    <col min="5387" max="5388" width="14.42578125" style="166" customWidth="1"/>
    <col min="5389" max="5389" width="9.140625" style="166" customWidth="1"/>
    <col min="5390" max="5390" width="3.42578125" style="166" customWidth="1"/>
    <col min="5391" max="5392" width="9.5703125" style="166" customWidth="1"/>
    <col min="5393" max="5393" width="6.5703125" style="166" customWidth="1"/>
    <col min="5394" max="5628" width="9.140625" style="166" customWidth="1"/>
    <col min="5629" max="5629" width="5.42578125" style="166" customWidth="1"/>
    <col min="5630" max="5630" width="33.85546875" style="166" customWidth="1"/>
    <col min="5631" max="5631" width="10.42578125" style="166" customWidth="1"/>
    <col min="5632" max="5632" width="14.140625" style="166"/>
    <col min="5633" max="5633" width="5.42578125" style="166" customWidth="1"/>
    <col min="5634" max="5634" width="32.85546875" style="166" customWidth="1"/>
    <col min="5635" max="5635" width="13.140625" style="166" customWidth="1"/>
    <col min="5636" max="5636" width="14.140625" style="166" customWidth="1"/>
    <col min="5637" max="5637" width="12.85546875" style="166" customWidth="1"/>
    <col min="5638" max="5638" width="27.42578125" style="166" customWidth="1"/>
    <col min="5639" max="5640" width="17.5703125" style="166" customWidth="1"/>
    <col min="5641" max="5641" width="16.85546875" style="166" customWidth="1"/>
    <col min="5642" max="5642" width="13.42578125" style="166" customWidth="1"/>
    <col min="5643" max="5644" width="14.42578125" style="166" customWidth="1"/>
    <col min="5645" max="5645" width="9.140625" style="166" customWidth="1"/>
    <col min="5646" max="5646" width="3.42578125" style="166" customWidth="1"/>
    <col min="5647" max="5648" width="9.5703125" style="166" customWidth="1"/>
    <col min="5649" max="5649" width="6.5703125" style="166" customWidth="1"/>
    <col min="5650" max="5884" width="9.140625" style="166" customWidth="1"/>
    <col min="5885" max="5885" width="5.42578125" style="166" customWidth="1"/>
    <col min="5886" max="5886" width="33.85546875" style="166" customWidth="1"/>
    <col min="5887" max="5887" width="10.42578125" style="166" customWidth="1"/>
    <col min="5888" max="5888" width="14.140625" style="166"/>
    <col min="5889" max="5889" width="5.42578125" style="166" customWidth="1"/>
    <col min="5890" max="5890" width="32.85546875" style="166" customWidth="1"/>
    <col min="5891" max="5891" width="13.140625" style="166" customWidth="1"/>
    <col min="5892" max="5892" width="14.140625" style="166" customWidth="1"/>
    <col min="5893" max="5893" width="12.85546875" style="166" customWidth="1"/>
    <col min="5894" max="5894" width="27.42578125" style="166" customWidth="1"/>
    <col min="5895" max="5896" width="17.5703125" style="166" customWidth="1"/>
    <col min="5897" max="5897" width="16.85546875" style="166" customWidth="1"/>
    <col min="5898" max="5898" width="13.42578125" style="166" customWidth="1"/>
    <col min="5899" max="5900" width="14.42578125" style="166" customWidth="1"/>
    <col min="5901" max="5901" width="9.140625" style="166" customWidth="1"/>
    <col min="5902" max="5902" width="3.42578125" style="166" customWidth="1"/>
    <col min="5903" max="5904" width="9.5703125" style="166" customWidth="1"/>
    <col min="5905" max="5905" width="6.5703125" style="166" customWidth="1"/>
    <col min="5906" max="6140" width="9.140625" style="166" customWidth="1"/>
    <col min="6141" max="6141" width="5.42578125" style="166" customWidth="1"/>
    <col min="6142" max="6142" width="33.85546875" style="166" customWidth="1"/>
    <col min="6143" max="6143" width="10.42578125" style="166" customWidth="1"/>
    <col min="6144" max="6144" width="14.140625" style="166"/>
    <col min="6145" max="6145" width="5.42578125" style="166" customWidth="1"/>
    <col min="6146" max="6146" width="32.85546875" style="166" customWidth="1"/>
    <col min="6147" max="6147" width="13.140625" style="166" customWidth="1"/>
    <col min="6148" max="6148" width="14.140625" style="166" customWidth="1"/>
    <col min="6149" max="6149" width="12.85546875" style="166" customWidth="1"/>
    <col min="6150" max="6150" width="27.42578125" style="166" customWidth="1"/>
    <col min="6151" max="6152" width="17.5703125" style="166" customWidth="1"/>
    <col min="6153" max="6153" width="16.85546875" style="166" customWidth="1"/>
    <col min="6154" max="6154" width="13.42578125" style="166" customWidth="1"/>
    <col min="6155" max="6156" width="14.42578125" style="166" customWidth="1"/>
    <col min="6157" max="6157" width="9.140625" style="166" customWidth="1"/>
    <col min="6158" max="6158" width="3.42578125" style="166" customWidth="1"/>
    <col min="6159" max="6160" width="9.5703125" style="166" customWidth="1"/>
    <col min="6161" max="6161" width="6.5703125" style="166" customWidth="1"/>
    <col min="6162" max="6396" width="9.140625" style="166" customWidth="1"/>
    <col min="6397" max="6397" width="5.42578125" style="166" customWidth="1"/>
    <col min="6398" max="6398" width="33.85546875" style="166" customWidth="1"/>
    <col min="6399" max="6399" width="10.42578125" style="166" customWidth="1"/>
    <col min="6400" max="6400" width="14.140625" style="166"/>
    <col min="6401" max="6401" width="5.42578125" style="166" customWidth="1"/>
    <col min="6402" max="6402" width="32.85546875" style="166" customWidth="1"/>
    <col min="6403" max="6403" width="13.140625" style="166" customWidth="1"/>
    <col min="6404" max="6404" width="14.140625" style="166" customWidth="1"/>
    <col min="6405" max="6405" width="12.85546875" style="166" customWidth="1"/>
    <col min="6406" max="6406" width="27.42578125" style="166" customWidth="1"/>
    <col min="6407" max="6408" width="17.5703125" style="166" customWidth="1"/>
    <col min="6409" max="6409" width="16.85546875" style="166" customWidth="1"/>
    <col min="6410" max="6410" width="13.42578125" style="166" customWidth="1"/>
    <col min="6411" max="6412" width="14.42578125" style="166" customWidth="1"/>
    <col min="6413" max="6413" width="9.140625" style="166" customWidth="1"/>
    <col min="6414" max="6414" width="3.42578125" style="166" customWidth="1"/>
    <col min="6415" max="6416" width="9.5703125" style="166" customWidth="1"/>
    <col min="6417" max="6417" width="6.5703125" style="166" customWidth="1"/>
    <col min="6418" max="6652" width="9.140625" style="166" customWidth="1"/>
    <col min="6653" max="6653" width="5.42578125" style="166" customWidth="1"/>
    <col min="6654" max="6654" width="33.85546875" style="166" customWidth="1"/>
    <col min="6655" max="6655" width="10.42578125" style="166" customWidth="1"/>
    <col min="6656" max="6656" width="14.140625" style="166"/>
    <col min="6657" max="6657" width="5.42578125" style="166" customWidth="1"/>
    <col min="6658" max="6658" width="32.85546875" style="166" customWidth="1"/>
    <col min="6659" max="6659" width="13.140625" style="166" customWidth="1"/>
    <col min="6660" max="6660" width="14.140625" style="166" customWidth="1"/>
    <col min="6661" max="6661" width="12.85546875" style="166" customWidth="1"/>
    <col min="6662" max="6662" width="27.42578125" style="166" customWidth="1"/>
    <col min="6663" max="6664" width="17.5703125" style="166" customWidth="1"/>
    <col min="6665" max="6665" width="16.85546875" style="166" customWidth="1"/>
    <col min="6666" max="6666" width="13.42578125" style="166" customWidth="1"/>
    <col min="6667" max="6668" width="14.42578125" style="166" customWidth="1"/>
    <col min="6669" max="6669" width="9.140625" style="166" customWidth="1"/>
    <col min="6670" max="6670" width="3.42578125" style="166" customWidth="1"/>
    <col min="6671" max="6672" width="9.5703125" style="166" customWidth="1"/>
    <col min="6673" max="6673" width="6.5703125" style="166" customWidth="1"/>
    <col min="6674" max="6908" width="9.140625" style="166" customWidth="1"/>
    <col min="6909" max="6909" width="5.42578125" style="166" customWidth="1"/>
    <col min="6910" max="6910" width="33.85546875" style="166" customWidth="1"/>
    <col min="6911" max="6911" width="10.42578125" style="166" customWidth="1"/>
    <col min="6912" max="6912" width="14.140625" style="166"/>
    <col min="6913" max="6913" width="5.42578125" style="166" customWidth="1"/>
    <col min="6914" max="6914" width="32.85546875" style="166" customWidth="1"/>
    <col min="6915" max="6915" width="13.140625" style="166" customWidth="1"/>
    <col min="6916" max="6916" width="14.140625" style="166" customWidth="1"/>
    <col min="6917" max="6917" width="12.85546875" style="166" customWidth="1"/>
    <col min="6918" max="6918" width="27.42578125" style="166" customWidth="1"/>
    <col min="6919" max="6920" width="17.5703125" style="166" customWidth="1"/>
    <col min="6921" max="6921" width="16.85546875" style="166" customWidth="1"/>
    <col min="6922" max="6922" width="13.42578125" style="166" customWidth="1"/>
    <col min="6923" max="6924" width="14.42578125" style="166" customWidth="1"/>
    <col min="6925" max="6925" width="9.140625" style="166" customWidth="1"/>
    <col min="6926" max="6926" width="3.42578125" style="166" customWidth="1"/>
    <col min="6927" max="6928" width="9.5703125" style="166" customWidth="1"/>
    <col min="6929" max="6929" width="6.5703125" style="166" customWidth="1"/>
    <col min="6930" max="7164" width="9.140625" style="166" customWidth="1"/>
    <col min="7165" max="7165" width="5.42578125" style="166" customWidth="1"/>
    <col min="7166" max="7166" width="33.85546875" style="166" customWidth="1"/>
    <col min="7167" max="7167" width="10.42578125" style="166" customWidth="1"/>
    <col min="7168" max="7168" width="14.140625" style="166"/>
    <col min="7169" max="7169" width="5.42578125" style="166" customWidth="1"/>
    <col min="7170" max="7170" width="32.85546875" style="166" customWidth="1"/>
    <col min="7171" max="7171" width="13.140625" style="166" customWidth="1"/>
    <col min="7172" max="7172" width="14.140625" style="166" customWidth="1"/>
    <col min="7173" max="7173" width="12.85546875" style="166" customWidth="1"/>
    <col min="7174" max="7174" width="27.42578125" style="166" customWidth="1"/>
    <col min="7175" max="7176" width="17.5703125" style="166" customWidth="1"/>
    <col min="7177" max="7177" width="16.85546875" style="166" customWidth="1"/>
    <col min="7178" max="7178" width="13.42578125" style="166" customWidth="1"/>
    <col min="7179" max="7180" width="14.42578125" style="166" customWidth="1"/>
    <col min="7181" max="7181" width="9.140625" style="166" customWidth="1"/>
    <col min="7182" max="7182" width="3.42578125" style="166" customWidth="1"/>
    <col min="7183" max="7184" width="9.5703125" style="166" customWidth="1"/>
    <col min="7185" max="7185" width="6.5703125" style="166" customWidth="1"/>
    <col min="7186" max="7420" width="9.140625" style="166" customWidth="1"/>
    <col min="7421" max="7421" width="5.42578125" style="166" customWidth="1"/>
    <col min="7422" max="7422" width="33.85546875" style="166" customWidth="1"/>
    <col min="7423" max="7423" width="10.42578125" style="166" customWidth="1"/>
    <col min="7424" max="7424" width="14.140625" style="166"/>
    <col min="7425" max="7425" width="5.42578125" style="166" customWidth="1"/>
    <col min="7426" max="7426" width="32.85546875" style="166" customWidth="1"/>
    <col min="7427" max="7427" width="13.140625" style="166" customWidth="1"/>
    <col min="7428" max="7428" width="14.140625" style="166" customWidth="1"/>
    <col min="7429" max="7429" width="12.85546875" style="166" customWidth="1"/>
    <col min="7430" max="7430" width="27.42578125" style="166" customWidth="1"/>
    <col min="7431" max="7432" width="17.5703125" style="166" customWidth="1"/>
    <col min="7433" max="7433" width="16.85546875" style="166" customWidth="1"/>
    <col min="7434" max="7434" width="13.42578125" style="166" customWidth="1"/>
    <col min="7435" max="7436" width="14.42578125" style="166" customWidth="1"/>
    <col min="7437" max="7437" width="9.140625" style="166" customWidth="1"/>
    <col min="7438" max="7438" width="3.42578125" style="166" customWidth="1"/>
    <col min="7439" max="7440" width="9.5703125" style="166" customWidth="1"/>
    <col min="7441" max="7441" width="6.5703125" style="166" customWidth="1"/>
    <col min="7442" max="7676" width="9.140625" style="166" customWidth="1"/>
    <col min="7677" max="7677" width="5.42578125" style="166" customWidth="1"/>
    <col min="7678" max="7678" width="33.85546875" style="166" customWidth="1"/>
    <col min="7679" max="7679" width="10.42578125" style="166" customWidth="1"/>
    <col min="7680" max="7680" width="14.140625" style="166"/>
    <col min="7681" max="7681" width="5.42578125" style="166" customWidth="1"/>
    <col min="7682" max="7682" width="32.85546875" style="166" customWidth="1"/>
    <col min="7683" max="7683" width="13.140625" style="166" customWidth="1"/>
    <col min="7684" max="7684" width="14.140625" style="166" customWidth="1"/>
    <col min="7685" max="7685" width="12.85546875" style="166" customWidth="1"/>
    <col min="7686" max="7686" width="27.42578125" style="166" customWidth="1"/>
    <col min="7687" max="7688" width="17.5703125" style="166" customWidth="1"/>
    <col min="7689" max="7689" width="16.85546875" style="166" customWidth="1"/>
    <col min="7690" max="7690" width="13.42578125" style="166" customWidth="1"/>
    <col min="7691" max="7692" width="14.42578125" style="166" customWidth="1"/>
    <col min="7693" max="7693" width="9.140625" style="166" customWidth="1"/>
    <col min="7694" max="7694" width="3.42578125" style="166" customWidth="1"/>
    <col min="7695" max="7696" width="9.5703125" style="166" customWidth="1"/>
    <col min="7697" max="7697" width="6.5703125" style="166" customWidth="1"/>
    <col min="7698" max="7932" width="9.140625" style="166" customWidth="1"/>
    <col min="7933" max="7933" width="5.42578125" style="166" customWidth="1"/>
    <col min="7934" max="7934" width="33.85546875" style="166" customWidth="1"/>
    <col min="7935" max="7935" width="10.42578125" style="166" customWidth="1"/>
    <col min="7936" max="7936" width="14.140625" style="166"/>
    <col min="7937" max="7937" width="5.42578125" style="166" customWidth="1"/>
    <col min="7938" max="7938" width="32.85546875" style="166" customWidth="1"/>
    <col min="7939" max="7939" width="13.140625" style="166" customWidth="1"/>
    <col min="7940" max="7940" width="14.140625" style="166" customWidth="1"/>
    <col min="7941" max="7941" width="12.85546875" style="166" customWidth="1"/>
    <col min="7942" max="7942" width="27.42578125" style="166" customWidth="1"/>
    <col min="7943" max="7944" width="17.5703125" style="166" customWidth="1"/>
    <col min="7945" max="7945" width="16.85546875" style="166" customWidth="1"/>
    <col min="7946" max="7946" width="13.42578125" style="166" customWidth="1"/>
    <col min="7947" max="7948" width="14.42578125" style="166" customWidth="1"/>
    <col min="7949" max="7949" width="9.140625" style="166" customWidth="1"/>
    <col min="7950" max="7950" width="3.42578125" style="166" customWidth="1"/>
    <col min="7951" max="7952" width="9.5703125" style="166" customWidth="1"/>
    <col min="7953" max="7953" width="6.5703125" style="166" customWidth="1"/>
    <col min="7954" max="8188" width="9.140625" style="166" customWidth="1"/>
    <col min="8189" max="8189" width="5.42578125" style="166" customWidth="1"/>
    <col min="8190" max="8190" width="33.85546875" style="166" customWidth="1"/>
    <col min="8191" max="8191" width="10.42578125" style="166" customWidth="1"/>
    <col min="8192" max="8192" width="14.140625" style="166"/>
    <col min="8193" max="8193" width="5.42578125" style="166" customWidth="1"/>
    <col min="8194" max="8194" width="32.85546875" style="166" customWidth="1"/>
    <col min="8195" max="8195" width="13.140625" style="166" customWidth="1"/>
    <col min="8196" max="8196" width="14.140625" style="166" customWidth="1"/>
    <col min="8197" max="8197" width="12.85546875" style="166" customWidth="1"/>
    <col min="8198" max="8198" width="27.42578125" style="166" customWidth="1"/>
    <col min="8199" max="8200" width="17.5703125" style="166" customWidth="1"/>
    <col min="8201" max="8201" width="16.85546875" style="166" customWidth="1"/>
    <col min="8202" max="8202" width="13.42578125" style="166" customWidth="1"/>
    <col min="8203" max="8204" width="14.42578125" style="166" customWidth="1"/>
    <col min="8205" max="8205" width="9.140625" style="166" customWidth="1"/>
    <col min="8206" max="8206" width="3.42578125" style="166" customWidth="1"/>
    <col min="8207" max="8208" width="9.5703125" style="166" customWidth="1"/>
    <col min="8209" max="8209" width="6.5703125" style="166" customWidth="1"/>
    <col min="8210" max="8444" width="9.140625" style="166" customWidth="1"/>
    <col min="8445" max="8445" width="5.42578125" style="166" customWidth="1"/>
    <col min="8446" max="8446" width="33.85546875" style="166" customWidth="1"/>
    <col min="8447" max="8447" width="10.42578125" style="166" customWidth="1"/>
    <col min="8448" max="8448" width="14.140625" style="166"/>
    <col min="8449" max="8449" width="5.42578125" style="166" customWidth="1"/>
    <col min="8450" max="8450" width="32.85546875" style="166" customWidth="1"/>
    <col min="8451" max="8451" width="13.140625" style="166" customWidth="1"/>
    <col min="8452" max="8452" width="14.140625" style="166" customWidth="1"/>
    <col min="8453" max="8453" width="12.85546875" style="166" customWidth="1"/>
    <col min="8454" max="8454" width="27.42578125" style="166" customWidth="1"/>
    <col min="8455" max="8456" width="17.5703125" style="166" customWidth="1"/>
    <col min="8457" max="8457" width="16.85546875" style="166" customWidth="1"/>
    <col min="8458" max="8458" width="13.42578125" style="166" customWidth="1"/>
    <col min="8459" max="8460" width="14.42578125" style="166" customWidth="1"/>
    <col min="8461" max="8461" width="9.140625" style="166" customWidth="1"/>
    <col min="8462" max="8462" width="3.42578125" style="166" customWidth="1"/>
    <col min="8463" max="8464" width="9.5703125" style="166" customWidth="1"/>
    <col min="8465" max="8465" width="6.5703125" style="166" customWidth="1"/>
    <col min="8466" max="8700" width="9.140625" style="166" customWidth="1"/>
    <col min="8701" max="8701" width="5.42578125" style="166" customWidth="1"/>
    <col min="8702" max="8702" width="33.85546875" style="166" customWidth="1"/>
    <col min="8703" max="8703" width="10.42578125" style="166" customWidth="1"/>
    <col min="8704" max="8704" width="14.140625" style="166"/>
    <col min="8705" max="8705" width="5.42578125" style="166" customWidth="1"/>
    <col min="8706" max="8706" width="32.85546875" style="166" customWidth="1"/>
    <col min="8707" max="8707" width="13.140625" style="166" customWidth="1"/>
    <col min="8708" max="8708" width="14.140625" style="166" customWidth="1"/>
    <col min="8709" max="8709" width="12.85546875" style="166" customWidth="1"/>
    <col min="8710" max="8710" width="27.42578125" style="166" customWidth="1"/>
    <col min="8711" max="8712" width="17.5703125" style="166" customWidth="1"/>
    <col min="8713" max="8713" width="16.85546875" style="166" customWidth="1"/>
    <col min="8714" max="8714" width="13.42578125" style="166" customWidth="1"/>
    <col min="8715" max="8716" width="14.42578125" style="166" customWidth="1"/>
    <col min="8717" max="8717" width="9.140625" style="166" customWidth="1"/>
    <col min="8718" max="8718" width="3.42578125" style="166" customWidth="1"/>
    <col min="8719" max="8720" width="9.5703125" style="166" customWidth="1"/>
    <col min="8721" max="8721" width="6.5703125" style="166" customWidth="1"/>
    <col min="8722" max="8956" width="9.140625" style="166" customWidth="1"/>
    <col min="8957" max="8957" width="5.42578125" style="166" customWidth="1"/>
    <col min="8958" max="8958" width="33.85546875" style="166" customWidth="1"/>
    <col min="8959" max="8959" width="10.42578125" style="166" customWidth="1"/>
    <col min="8960" max="8960" width="14.140625" style="166"/>
    <col min="8961" max="8961" width="5.42578125" style="166" customWidth="1"/>
    <col min="8962" max="8962" width="32.85546875" style="166" customWidth="1"/>
    <col min="8963" max="8963" width="13.140625" style="166" customWidth="1"/>
    <col min="8964" max="8964" width="14.140625" style="166" customWidth="1"/>
    <col min="8965" max="8965" width="12.85546875" style="166" customWidth="1"/>
    <col min="8966" max="8966" width="27.42578125" style="166" customWidth="1"/>
    <col min="8967" max="8968" width="17.5703125" style="166" customWidth="1"/>
    <col min="8969" max="8969" width="16.85546875" style="166" customWidth="1"/>
    <col min="8970" max="8970" width="13.42578125" style="166" customWidth="1"/>
    <col min="8971" max="8972" width="14.42578125" style="166" customWidth="1"/>
    <col min="8973" max="8973" width="9.140625" style="166" customWidth="1"/>
    <col min="8974" max="8974" width="3.42578125" style="166" customWidth="1"/>
    <col min="8975" max="8976" width="9.5703125" style="166" customWidth="1"/>
    <col min="8977" max="8977" width="6.5703125" style="166" customWidth="1"/>
    <col min="8978" max="9212" width="9.140625" style="166" customWidth="1"/>
    <col min="9213" max="9213" width="5.42578125" style="166" customWidth="1"/>
    <col min="9214" max="9214" width="33.85546875" style="166" customWidth="1"/>
    <col min="9215" max="9215" width="10.42578125" style="166" customWidth="1"/>
    <col min="9216" max="9216" width="14.140625" style="166"/>
    <col min="9217" max="9217" width="5.42578125" style="166" customWidth="1"/>
    <col min="9218" max="9218" width="32.85546875" style="166" customWidth="1"/>
    <col min="9219" max="9219" width="13.140625" style="166" customWidth="1"/>
    <col min="9220" max="9220" width="14.140625" style="166" customWidth="1"/>
    <col min="9221" max="9221" width="12.85546875" style="166" customWidth="1"/>
    <col min="9222" max="9222" width="27.42578125" style="166" customWidth="1"/>
    <col min="9223" max="9224" width="17.5703125" style="166" customWidth="1"/>
    <col min="9225" max="9225" width="16.85546875" style="166" customWidth="1"/>
    <col min="9226" max="9226" width="13.42578125" style="166" customWidth="1"/>
    <col min="9227" max="9228" width="14.42578125" style="166" customWidth="1"/>
    <col min="9229" max="9229" width="9.140625" style="166" customWidth="1"/>
    <col min="9230" max="9230" width="3.42578125" style="166" customWidth="1"/>
    <col min="9231" max="9232" width="9.5703125" style="166" customWidth="1"/>
    <col min="9233" max="9233" width="6.5703125" style="166" customWidth="1"/>
    <col min="9234" max="9468" width="9.140625" style="166" customWidth="1"/>
    <col min="9469" max="9469" width="5.42578125" style="166" customWidth="1"/>
    <col min="9470" max="9470" width="33.85546875" style="166" customWidth="1"/>
    <col min="9471" max="9471" width="10.42578125" style="166" customWidth="1"/>
    <col min="9472" max="9472" width="14.140625" style="166"/>
    <col min="9473" max="9473" width="5.42578125" style="166" customWidth="1"/>
    <col min="9474" max="9474" width="32.85546875" style="166" customWidth="1"/>
    <col min="9475" max="9475" width="13.140625" style="166" customWidth="1"/>
    <col min="9476" max="9476" width="14.140625" style="166" customWidth="1"/>
    <col min="9477" max="9477" width="12.85546875" style="166" customWidth="1"/>
    <col min="9478" max="9478" width="27.42578125" style="166" customWidth="1"/>
    <col min="9479" max="9480" width="17.5703125" style="166" customWidth="1"/>
    <col min="9481" max="9481" width="16.85546875" style="166" customWidth="1"/>
    <col min="9482" max="9482" width="13.42578125" style="166" customWidth="1"/>
    <col min="9483" max="9484" width="14.42578125" style="166" customWidth="1"/>
    <col min="9485" max="9485" width="9.140625" style="166" customWidth="1"/>
    <col min="9486" max="9486" width="3.42578125" style="166" customWidth="1"/>
    <col min="9487" max="9488" width="9.5703125" style="166" customWidth="1"/>
    <col min="9489" max="9489" width="6.5703125" style="166" customWidth="1"/>
    <col min="9490" max="9724" width="9.140625" style="166" customWidth="1"/>
    <col min="9725" max="9725" width="5.42578125" style="166" customWidth="1"/>
    <col min="9726" max="9726" width="33.85546875" style="166" customWidth="1"/>
    <col min="9727" max="9727" width="10.42578125" style="166" customWidth="1"/>
    <col min="9728" max="9728" width="14.140625" style="166"/>
    <col min="9729" max="9729" width="5.42578125" style="166" customWidth="1"/>
    <col min="9730" max="9730" width="32.85546875" style="166" customWidth="1"/>
    <col min="9731" max="9731" width="13.140625" style="166" customWidth="1"/>
    <col min="9732" max="9732" width="14.140625" style="166" customWidth="1"/>
    <col min="9733" max="9733" width="12.85546875" style="166" customWidth="1"/>
    <col min="9734" max="9734" width="27.42578125" style="166" customWidth="1"/>
    <col min="9735" max="9736" width="17.5703125" style="166" customWidth="1"/>
    <col min="9737" max="9737" width="16.85546875" style="166" customWidth="1"/>
    <col min="9738" max="9738" width="13.42578125" style="166" customWidth="1"/>
    <col min="9739" max="9740" width="14.42578125" style="166" customWidth="1"/>
    <col min="9741" max="9741" width="9.140625" style="166" customWidth="1"/>
    <col min="9742" max="9742" width="3.42578125" style="166" customWidth="1"/>
    <col min="9743" max="9744" width="9.5703125" style="166" customWidth="1"/>
    <col min="9745" max="9745" width="6.5703125" style="166" customWidth="1"/>
    <col min="9746" max="9980" width="9.140625" style="166" customWidth="1"/>
    <col min="9981" max="9981" width="5.42578125" style="166" customWidth="1"/>
    <col min="9982" max="9982" width="33.85546875" style="166" customWidth="1"/>
    <col min="9983" max="9983" width="10.42578125" style="166" customWidth="1"/>
    <col min="9984" max="9984" width="14.140625" style="166"/>
    <col min="9985" max="9985" width="5.42578125" style="166" customWidth="1"/>
    <col min="9986" max="9986" width="32.85546875" style="166" customWidth="1"/>
    <col min="9987" max="9987" width="13.140625" style="166" customWidth="1"/>
    <col min="9988" max="9988" width="14.140625" style="166" customWidth="1"/>
    <col min="9989" max="9989" width="12.85546875" style="166" customWidth="1"/>
    <col min="9990" max="9990" width="27.42578125" style="166" customWidth="1"/>
    <col min="9991" max="9992" width="17.5703125" style="166" customWidth="1"/>
    <col min="9993" max="9993" width="16.85546875" style="166" customWidth="1"/>
    <col min="9994" max="9994" width="13.42578125" style="166" customWidth="1"/>
    <col min="9995" max="9996" width="14.42578125" style="166" customWidth="1"/>
    <col min="9997" max="9997" width="9.140625" style="166" customWidth="1"/>
    <col min="9998" max="9998" width="3.42578125" style="166" customWidth="1"/>
    <col min="9999" max="10000" width="9.5703125" style="166" customWidth="1"/>
    <col min="10001" max="10001" width="6.5703125" style="166" customWidth="1"/>
    <col min="10002" max="10236" width="9.140625" style="166" customWidth="1"/>
    <col min="10237" max="10237" width="5.42578125" style="166" customWidth="1"/>
    <col min="10238" max="10238" width="33.85546875" style="166" customWidth="1"/>
    <col min="10239" max="10239" width="10.42578125" style="166" customWidth="1"/>
    <col min="10240" max="10240" width="14.140625" style="166"/>
    <col min="10241" max="10241" width="5.42578125" style="166" customWidth="1"/>
    <col min="10242" max="10242" width="32.85546875" style="166" customWidth="1"/>
    <col min="10243" max="10243" width="13.140625" style="166" customWidth="1"/>
    <col min="10244" max="10244" width="14.140625" style="166" customWidth="1"/>
    <col min="10245" max="10245" width="12.85546875" style="166" customWidth="1"/>
    <col min="10246" max="10246" width="27.42578125" style="166" customWidth="1"/>
    <col min="10247" max="10248" width="17.5703125" style="166" customWidth="1"/>
    <col min="10249" max="10249" width="16.85546875" style="166" customWidth="1"/>
    <col min="10250" max="10250" width="13.42578125" style="166" customWidth="1"/>
    <col min="10251" max="10252" width="14.42578125" style="166" customWidth="1"/>
    <col min="10253" max="10253" width="9.140625" style="166" customWidth="1"/>
    <col min="10254" max="10254" width="3.42578125" style="166" customWidth="1"/>
    <col min="10255" max="10256" width="9.5703125" style="166" customWidth="1"/>
    <col min="10257" max="10257" width="6.5703125" style="166" customWidth="1"/>
    <col min="10258" max="10492" width="9.140625" style="166" customWidth="1"/>
    <col min="10493" max="10493" width="5.42578125" style="166" customWidth="1"/>
    <col min="10494" max="10494" width="33.85546875" style="166" customWidth="1"/>
    <col min="10495" max="10495" width="10.42578125" style="166" customWidth="1"/>
    <col min="10496" max="10496" width="14.140625" style="166"/>
    <col min="10497" max="10497" width="5.42578125" style="166" customWidth="1"/>
    <col min="10498" max="10498" width="32.85546875" style="166" customWidth="1"/>
    <col min="10499" max="10499" width="13.140625" style="166" customWidth="1"/>
    <col min="10500" max="10500" width="14.140625" style="166" customWidth="1"/>
    <col min="10501" max="10501" width="12.85546875" style="166" customWidth="1"/>
    <col min="10502" max="10502" width="27.42578125" style="166" customWidth="1"/>
    <col min="10503" max="10504" width="17.5703125" style="166" customWidth="1"/>
    <col min="10505" max="10505" width="16.85546875" style="166" customWidth="1"/>
    <col min="10506" max="10506" width="13.42578125" style="166" customWidth="1"/>
    <col min="10507" max="10508" width="14.42578125" style="166" customWidth="1"/>
    <col min="10509" max="10509" width="9.140625" style="166" customWidth="1"/>
    <col min="10510" max="10510" width="3.42578125" style="166" customWidth="1"/>
    <col min="10511" max="10512" width="9.5703125" style="166" customWidth="1"/>
    <col min="10513" max="10513" width="6.5703125" style="166" customWidth="1"/>
    <col min="10514" max="10748" width="9.140625" style="166" customWidth="1"/>
    <col min="10749" max="10749" width="5.42578125" style="166" customWidth="1"/>
    <col min="10750" max="10750" width="33.85546875" style="166" customWidth="1"/>
    <col min="10751" max="10751" width="10.42578125" style="166" customWidth="1"/>
    <col min="10752" max="10752" width="14.140625" style="166"/>
    <col min="10753" max="10753" width="5.42578125" style="166" customWidth="1"/>
    <col min="10754" max="10754" width="32.85546875" style="166" customWidth="1"/>
    <col min="10755" max="10755" width="13.140625" style="166" customWidth="1"/>
    <col min="10756" max="10756" width="14.140625" style="166" customWidth="1"/>
    <col min="10757" max="10757" width="12.85546875" style="166" customWidth="1"/>
    <col min="10758" max="10758" width="27.42578125" style="166" customWidth="1"/>
    <col min="10759" max="10760" width="17.5703125" style="166" customWidth="1"/>
    <col min="10761" max="10761" width="16.85546875" style="166" customWidth="1"/>
    <col min="10762" max="10762" width="13.42578125" style="166" customWidth="1"/>
    <col min="10763" max="10764" width="14.42578125" style="166" customWidth="1"/>
    <col min="10765" max="10765" width="9.140625" style="166" customWidth="1"/>
    <col min="10766" max="10766" width="3.42578125" style="166" customWidth="1"/>
    <col min="10767" max="10768" width="9.5703125" style="166" customWidth="1"/>
    <col min="10769" max="10769" width="6.5703125" style="166" customWidth="1"/>
    <col min="10770" max="11004" width="9.140625" style="166" customWidth="1"/>
    <col min="11005" max="11005" width="5.42578125" style="166" customWidth="1"/>
    <col min="11006" max="11006" width="33.85546875" style="166" customWidth="1"/>
    <col min="11007" max="11007" width="10.42578125" style="166" customWidth="1"/>
    <col min="11008" max="11008" width="14.140625" style="166"/>
    <col min="11009" max="11009" width="5.42578125" style="166" customWidth="1"/>
    <col min="11010" max="11010" width="32.85546875" style="166" customWidth="1"/>
    <col min="11011" max="11011" width="13.140625" style="166" customWidth="1"/>
    <col min="11012" max="11012" width="14.140625" style="166" customWidth="1"/>
    <col min="11013" max="11013" width="12.85546875" style="166" customWidth="1"/>
    <col min="11014" max="11014" width="27.42578125" style="166" customWidth="1"/>
    <col min="11015" max="11016" width="17.5703125" style="166" customWidth="1"/>
    <col min="11017" max="11017" width="16.85546875" style="166" customWidth="1"/>
    <col min="11018" max="11018" width="13.42578125" style="166" customWidth="1"/>
    <col min="11019" max="11020" width="14.42578125" style="166" customWidth="1"/>
    <col min="11021" max="11021" width="9.140625" style="166" customWidth="1"/>
    <col min="11022" max="11022" width="3.42578125" style="166" customWidth="1"/>
    <col min="11023" max="11024" width="9.5703125" style="166" customWidth="1"/>
    <col min="11025" max="11025" width="6.5703125" style="166" customWidth="1"/>
    <col min="11026" max="11260" width="9.140625" style="166" customWidth="1"/>
    <col min="11261" max="11261" width="5.42578125" style="166" customWidth="1"/>
    <col min="11262" max="11262" width="33.85546875" style="166" customWidth="1"/>
    <col min="11263" max="11263" width="10.42578125" style="166" customWidth="1"/>
    <col min="11264" max="11264" width="14.140625" style="166"/>
    <col min="11265" max="11265" width="5.42578125" style="166" customWidth="1"/>
    <col min="11266" max="11266" width="32.85546875" style="166" customWidth="1"/>
    <col min="11267" max="11267" width="13.140625" style="166" customWidth="1"/>
    <col min="11268" max="11268" width="14.140625" style="166" customWidth="1"/>
    <col min="11269" max="11269" width="12.85546875" style="166" customWidth="1"/>
    <col min="11270" max="11270" width="27.42578125" style="166" customWidth="1"/>
    <col min="11271" max="11272" width="17.5703125" style="166" customWidth="1"/>
    <col min="11273" max="11273" width="16.85546875" style="166" customWidth="1"/>
    <col min="11274" max="11274" width="13.42578125" style="166" customWidth="1"/>
    <col min="11275" max="11276" width="14.42578125" style="166" customWidth="1"/>
    <col min="11277" max="11277" width="9.140625" style="166" customWidth="1"/>
    <col min="11278" max="11278" width="3.42578125" style="166" customWidth="1"/>
    <col min="11279" max="11280" width="9.5703125" style="166" customWidth="1"/>
    <col min="11281" max="11281" width="6.5703125" style="166" customWidth="1"/>
    <col min="11282" max="11516" width="9.140625" style="166" customWidth="1"/>
    <col min="11517" max="11517" width="5.42578125" style="166" customWidth="1"/>
    <col min="11518" max="11518" width="33.85546875" style="166" customWidth="1"/>
    <col min="11519" max="11519" width="10.42578125" style="166" customWidth="1"/>
    <col min="11520" max="11520" width="14.140625" style="166"/>
    <col min="11521" max="11521" width="5.42578125" style="166" customWidth="1"/>
    <col min="11522" max="11522" width="32.85546875" style="166" customWidth="1"/>
    <col min="11523" max="11523" width="13.140625" style="166" customWidth="1"/>
    <col min="11524" max="11524" width="14.140625" style="166" customWidth="1"/>
    <col min="11525" max="11525" width="12.85546875" style="166" customWidth="1"/>
    <col min="11526" max="11526" width="27.42578125" style="166" customWidth="1"/>
    <col min="11527" max="11528" width="17.5703125" style="166" customWidth="1"/>
    <col min="11529" max="11529" width="16.85546875" style="166" customWidth="1"/>
    <col min="11530" max="11530" width="13.42578125" style="166" customWidth="1"/>
    <col min="11531" max="11532" width="14.42578125" style="166" customWidth="1"/>
    <col min="11533" max="11533" width="9.140625" style="166" customWidth="1"/>
    <col min="11534" max="11534" width="3.42578125" style="166" customWidth="1"/>
    <col min="11535" max="11536" width="9.5703125" style="166" customWidth="1"/>
    <col min="11537" max="11537" width="6.5703125" style="166" customWidth="1"/>
    <col min="11538" max="11772" width="9.140625" style="166" customWidth="1"/>
    <col min="11773" max="11773" width="5.42578125" style="166" customWidth="1"/>
    <col min="11774" max="11774" width="33.85546875" style="166" customWidth="1"/>
    <col min="11775" max="11775" width="10.42578125" style="166" customWidth="1"/>
    <col min="11776" max="11776" width="14.140625" style="166"/>
    <col min="11777" max="11777" width="5.42578125" style="166" customWidth="1"/>
    <col min="11778" max="11778" width="32.85546875" style="166" customWidth="1"/>
    <col min="11779" max="11779" width="13.140625" style="166" customWidth="1"/>
    <col min="11780" max="11780" width="14.140625" style="166" customWidth="1"/>
    <col min="11781" max="11781" width="12.85546875" style="166" customWidth="1"/>
    <col min="11782" max="11782" width="27.42578125" style="166" customWidth="1"/>
    <col min="11783" max="11784" width="17.5703125" style="166" customWidth="1"/>
    <col min="11785" max="11785" width="16.85546875" style="166" customWidth="1"/>
    <col min="11786" max="11786" width="13.42578125" style="166" customWidth="1"/>
    <col min="11787" max="11788" width="14.42578125" style="166" customWidth="1"/>
    <col min="11789" max="11789" width="9.140625" style="166" customWidth="1"/>
    <col min="11790" max="11790" width="3.42578125" style="166" customWidth="1"/>
    <col min="11791" max="11792" width="9.5703125" style="166" customWidth="1"/>
    <col min="11793" max="11793" width="6.5703125" style="166" customWidth="1"/>
    <col min="11794" max="12028" width="9.140625" style="166" customWidth="1"/>
    <col min="12029" max="12029" width="5.42578125" style="166" customWidth="1"/>
    <col min="12030" max="12030" width="33.85546875" style="166" customWidth="1"/>
    <col min="12031" max="12031" width="10.42578125" style="166" customWidth="1"/>
    <col min="12032" max="12032" width="14.140625" style="166"/>
    <col min="12033" max="12033" width="5.42578125" style="166" customWidth="1"/>
    <col min="12034" max="12034" width="32.85546875" style="166" customWidth="1"/>
    <col min="12035" max="12035" width="13.140625" style="166" customWidth="1"/>
    <col min="12036" max="12036" width="14.140625" style="166" customWidth="1"/>
    <col min="12037" max="12037" width="12.85546875" style="166" customWidth="1"/>
    <col min="12038" max="12038" width="27.42578125" style="166" customWidth="1"/>
    <col min="12039" max="12040" width="17.5703125" style="166" customWidth="1"/>
    <col min="12041" max="12041" width="16.85546875" style="166" customWidth="1"/>
    <col min="12042" max="12042" width="13.42578125" style="166" customWidth="1"/>
    <col min="12043" max="12044" width="14.42578125" style="166" customWidth="1"/>
    <col min="12045" max="12045" width="9.140625" style="166" customWidth="1"/>
    <col min="12046" max="12046" width="3.42578125" style="166" customWidth="1"/>
    <col min="12047" max="12048" width="9.5703125" style="166" customWidth="1"/>
    <col min="12049" max="12049" width="6.5703125" style="166" customWidth="1"/>
    <col min="12050" max="12284" width="9.140625" style="166" customWidth="1"/>
    <col min="12285" max="12285" width="5.42578125" style="166" customWidth="1"/>
    <col min="12286" max="12286" width="33.85546875" style="166" customWidth="1"/>
    <col min="12287" max="12287" width="10.42578125" style="166" customWidth="1"/>
    <col min="12288" max="12288" width="14.140625" style="166"/>
    <col min="12289" max="12289" width="5.42578125" style="166" customWidth="1"/>
    <col min="12290" max="12290" width="32.85546875" style="166" customWidth="1"/>
    <col min="12291" max="12291" width="13.140625" style="166" customWidth="1"/>
    <col min="12292" max="12292" width="14.140625" style="166" customWidth="1"/>
    <col min="12293" max="12293" width="12.85546875" style="166" customWidth="1"/>
    <col min="12294" max="12294" width="27.42578125" style="166" customWidth="1"/>
    <col min="12295" max="12296" width="17.5703125" style="166" customWidth="1"/>
    <col min="12297" max="12297" width="16.85546875" style="166" customWidth="1"/>
    <col min="12298" max="12298" width="13.42578125" style="166" customWidth="1"/>
    <col min="12299" max="12300" width="14.42578125" style="166" customWidth="1"/>
    <col min="12301" max="12301" width="9.140625" style="166" customWidth="1"/>
    <col min="12302" max="12302" width="3.42578125" style="166" customWidth="1"/>
    <col min="12303" max="12304" width="9.5703125" style="166" customWidth="1"/>
    <col min="12305" max="12305" width="6.5703125" style="166" customWidth="1"/>
    <col min="12306" max="12540" width="9.140625" style="166" customWidth="1"/>
    <col min="12541" max="12541" width="5.42578125" style="166" customWidth="1"/>
    <col min="12542" max="12542" width="33.85546875" style="166" customWidth="1"/>
    <col min="12543" max="12543" width="10.42578125" style="166" customWidth="1"/>
    <col min="12544" max="12544" width="14.140625" style="166"/>
    <col min="12545" max="12545" width="5.42578125" style="166" customWidth="1"/>
    <col min="12546" max="12546" width="32.85546875" style="166" customWidth="1"/>
    <col min="12547" max="12547" width="13.140625" style="166" customWidth="1"/>
    <col min="12548" max="12548" width="14.140625" style="166" customWidth="1"/>
    <col min="12549" max="12549" width="12.85546875" style="166" customWidth="1"/>
    <col min="12550" max="12550" width="27.42578125" style="166" customWidth="1"/>
    <col min="12551" max="12552" width="17.5703125" style="166" customWidth="1"/>
    <col min="12553" max="12553" width="16.85546875" style="166" customWidth="1"/>
    <col min="12554" max="12554" width="13.42578125" style="166" customWidth="1"/>
    <col min="12555" max="12556" width="14.42578125" style="166" customWidth="1"/>
    <col min="12557" max="12557" width="9.140625" style="166" customWidth="1"/>
    <col min="12558" max="12558" width="3.42578125" style="166" customWidth="1"/>
    <col min="12559" max="12560" width="9.5703125" style="166" customWidth="1"/>
    <col min="12561" max="12561" width="6.5703125" style="166" customWidth="1"/>
    <col min="12562" max="12796" width="9.140625" style="166" customWidth="1"/>
    <col min="12797" max="12797" width="5.42578125" style="166" customWidth="1"/>
    <col min="12798" max="12798" width="33.85546875" style="166" customWidth="1"/>
    <col min="12799" max="12799" width="10.42578125" style="166" customWidth="1"/>
    <col min="12800" max="12800" width="14.140625" style="166"/>
    <col min="12801" max="12801" width="5.42578125" style="166" customWidth="1"/>
    <col min="12802" max="12802" width="32.85546875" style="166" customWidth="1"/>
    <col min="12803" max="12803" width="13.140625" style="166" customWidth="1"/>
    <col min="12804" max="12804" width="14.140625" style="166" customWidth="1"/>
    <col min="12805" max="12805" width="12.85546875" style="166" customWidth="1"/>
    <col min="12806" max="12806" width="27.42578125" style="166" customWidth="1"/>
    <col min="12807" max="12808" width="17.5703125" style="166" customWidth="1"/>
    <col min="12809" max="12809" width="16.85546875" style="166" customWidth="1"/>
    <col min="12810" max="12810" width="13.42578125" style="166" customWidth="1"/>
    <col min="12811" max="12812" width="14.42578125" style="166" customWidth="1"/>
    <col min="12813" max="12813" width="9.140625" style="166" customWidth="1"/>
    <col min="12814" max="12814" width="3.42578125" style="166" customWidth="1"/>
    <col min="12815" max="12816" width="9.5703125" style="166" customWidth="1"/>
    <col min="12817" max="12817" width="6.5703125" style="166" customWidth="1"/>
    <col min="12818" max="13052" width="9.140625" style="166" customWidth="1"/>
    <col min="13053" max="13053" width="5.42578125" style="166" customWidth="1"/>
    <col min="13054" max="13054" width="33.85546875" style="166" customWidth="1"/>
    <col min="13055" max="13055" width="10.42578125" style="166" customWidth="1"/>
    <col min="13056" max="13056" width="14.140625" style="166"/>
    <col min="13057" max="13057" width="5.42578125" style="166" customWidth="1"/>
    <col min="13058" max="13058" width="32.85546875" style="166" customWidth="1"/>
    <col min="13059" max="13059" width="13.140625" style="166" customWidth="1"/>
    <col min="13060" max="13060" width="14.140625" style="166" customWidth="1"/>
    <col min="13061" max="13061" width="12.85546875" style="166" customWidth="1"/>
    <col min="13062" max="13062" width="27.42578125" style="166" customWidth="1"/>
    <col min="13063" max="13064" width="17.5703125" style="166" customWidth="1"/>
    <col min="13065" max="13065" width="16.85546875" style="166" customWidth="1"/>
    <col min="13066" max="13066" width="13.42578125" style="166" customWidth="1"/>
    <col min="13067" max="13068" width="14.42578125" style="166" customWidth="1"/>
    <col min="13069" max="13069" width="9.140625" style="166" customWidth="1"/>
    <col min="13070" max="13070" width="3.42578125" style="166" customWidth="1"/>
    <col min="13071" max="13072" width="9.5703125" style="166" customWidth="1"/>
    <col min="13073" max="13073" width="6.5703125" style="166" customWidth="1"/>
    <col min="13074" max="13308" width="9.140625" style="166" customWidth="1"/>
    <col min="13309" max="13309" width="5.42578125" style="166" customWidth="1"/>
    <col min="13310" max="13310" width="33.85546875" style="166" customWidth="1"/>
    <col min="13311" max="13311" width="10.42578125" style="166" customWidth="1"/>
    <col min="13312" max="13312" width="14.140625" style="166"/>
    <col min="13313" max="13313" width="5.42578125" style="166" customWidth="1"/>
    <col min="13314" max="13314" width="32.85546875" style="166" customWidth="1"/>
    <col min="13315" max="13315" width="13.140625" style="166" customWidth="1"/>
    <col min="13316" max="13316" width="14.140625" style="166" customWidth="1"/>
    <col min="13317" max="13317" width="12.85546875" style="166" customWidth="1"/>
    <col min="13318" max="13318" width="27.42578125" style="166" customWidth="1"/>
    <col min="13319" max="13320" width="17.5703125" style="166" customWidth="1"/>
    <col min="13321" max="13321" width="16.85546875" style="166" customWidth="1"/>
    <col min="13322" max="13322" width="13.42578125" style="166" customWidth="1"/>
    <col min="13323" max="13324" width="14.42578125" style="166" customWidth="1"/>
    <col min="13325" max="13325" width="9.140625" style="166" customWidth="1"/>
    <col min="13326" max="13326" width="3.42578125" style="166" customWidth="1"/>
    <col min="13327" max="13328" width="9.5703125" style="166" customWidth="1"/>
    <col min="13329" max="13329" width="6.5703125" style="166" customWidth="1"/>
    <col min="13330" max="13564" width="9.140625" style="166" customWidth="1"/>
    <col min="13565" max="13565" width="5.42578125" style="166" customWidth="1"/>
    <col min="13566" max="13566" width="33.85546875" style="166" customWidth="1"/>
    <col min="13567" max="13567" width="10.42578125" style="166" customWidth="1"/>
    <col min="13568" max="13568" width="14.140625" style="166"/>
    <col min="13569" max="13569" width="5.42578125" style="166" customWidth="1"/>
    <col min="13570" max="13570" width="32.85546875" style="166" customWidth="1"/>
    <col min="13571" max="13571" width="13.140625" style="166" customWidth="1"/>
    <col min="13572" max="13572" width="14.140625" style="166" customWidth="1"/>
    <col min="13573" max="13573" width="12.85546875" style="166" customWidth="1"/>
    <col min="13574" max="13574" width="27.42578125" style="166" customWidth="1"/>
    <col min="13575" max="13576" width="17.5703125" style="166" customWidth="1"/>
    <col min="13577" max="13577" width="16.85546875" style="166" customWidth="1"/>
    <col min="13578" max="13578" width="13.42578125" style="166" customWidth="1"/>
    <col min="13579" max="13580" width="14.42578125" style="166" customWidth="1"/>
    <col min="13581" max="13581" width="9.140625" style="166" customWidth="1"/>
    <col min="13582" max="13582" width="3.42578125" style="166" customWidth="1"/>
    <col min="13583" max="13584" width="9.5703125" style="166" customWidth="1"/>
    <col min="13585" max="13585" width="6.5703125" style="166" customWidth="1"/>
    <col min="13586" max="13820" width="9.140625" style="166" customWidth="1"/>
    <col min="13821" max="13821" width="5.42578125" style="166" customWidth="1"/>
    <col min="13822" max="13822" width="33.85546875" style="166" customWidth="1"/>
    <col min="13823" max="13823" width="10.42578125" style="166" customWidth="1"/>
    <col min="13824" max="13824" width="14.140625" style="166"/>
    <col min="13825" max="13825" width="5.42578125" style="166" customWidth="1"/>
    <col min="13826" max="13826" width="32.85546875" style="166" customWidth="1"/>
    <col min="13827" max="13827" width="13.140625" style="166" customWidth="1"/>
    <col min="13828" max="13828" width="14.140625" style="166" customWidth="1"/>
    <col min="13829" max="13829" width="12.85546875" style="166" customWidth="1"/>
    <col min="13830" max="13830" width="27.42578125" style="166" customWidth="1"/>
    <col min="13831" max="13832" width="17.5703125" style="166" customWidth="1"/>
    <col min="13833" max="13833" width="16.85546875" style="166" customWidth="1"/>
    <col min="13834" max="13834" width="13.42578125" style="166" customWidth="1"/>
    <col min="13835" max="13836" width="14.42578125" style="166" customWidth="1"/>
    <col min="13837" max="13837" width="9.140625" style="166" customWidth="1"/>
    <col min="13838" max="13838" width="3.42578125" style="166" customWidth="1"/>
    <col min="13839" max="13840" width="9.5703125" style="166" customWidth="1"/>
    <col min="13841" max="13841" width="6.5703125" style="166" customWidth="1"/>
    <col min="13842" max="14076" width="9.140625" style="166" customWidth="1"/>
    <col min="14077" max="14077" width="5.42578125" style="166" customWidth="1"/>
    <col min="14078" max="14078" width="33.85546875" style="166" customWidth="1"/>
    <col min="14079" max="14079" width="10.42578125" style="166" customWidth="1"/>
    <col min="14080" max="14080" width="14.140625" style="166"/>
    <col min="14081" max="14081" width="5.42578125" style="166" customWidth="1"/>
    <col min="14082" max="14082" width="32.85546875" style="166" customWidth="1"/>
    <col min="14083" max="14083" width="13.140625" style="166" customWidth="1"/>
    <col min="14084" max="14084" width="14.140625" style="166" customWidth="1"/>
    <col min="14085" max="14085" width="12.85546875" style="166" customWidth="1"/>
    <col min="14086" max="14086" width="27.42578125" style="166" customWidth="1"/>
    <col min="14087" max="14088" width="17.5703125" style="166" customWidth="1"/>
    <col min="14089" max="14089" width="16.85546875" style="166" customWidth="1"/>
    <col min="14090" max="14090" width="13.42578125" style="166" customWidth="1"/>
    <col min="14091" max="14092" width="14.42578125" style="166" customWidth="1"/>
    <col min="14093" max="14093" width="9.140625" style="166" customWidth="1"/>
    <col min="14094" max="14094" width="3.42578125" style="166" customWidth="1"/>
    <col min="14095" max="14096" width="9.5703125" style="166" customWidth="1"/>
    <col min="14097" max="14097" width="6.5703125" style="166" customWidth="1"/>
    <col min="14098" max="14332" width="9.140625" style="166" customWidth="1"/>
    <col min="14333" max="14333" width="5.42578125" style="166" customWidth="1"/>
    <col min="14334" max="14334" width="33.85546875" style="166" customWidth="1"/>
    <col min="14335" max="14335" width="10.42578125" style="166" customWidth="1"/>
    <col min="14336" max="14336" width="14.140625" style="166"/>
    <col min="14337" max="14337" width="5.42578125" style="166" customWidth="1"/>
    <col min="14338" max="14338" width="32.85546875" style="166" customWidth="1"/>
    <col min="14339" max="14339" width="13.140625" style="166" customWidth="1"/>
    <col min="14340" max="14340" width="14.140625" style="166" customWidth="1"/>
    <col min="14341" max="14341" width="12.85546875" style="166" customWidth="1"/>
    <col min="14342" max="14342" width="27.42578125" style="166" customWidth="1"/>
    <col min="14343" max="14344" width="17.5703125" style="166" customWidth="1"/>
    <col min="14345" max="14345" width="16.85546875" style="166" customWidth="1"/>
    <col min="14346" max="14346" width="13.42578125" style="166" customWidth="1"/>
    <col min="14347" max="14348" width="14.42578125" style="166" customWidth="1"/>
    <col min="14349" max="14349" width="9.140625" style="166" customWidth="1"/>
    <col min="14350" max="14350" width="3.42578125" style="166" customWidth="1"/>
    <col min="14351" max="14352" width="9.5703125" style="166" customWidth="1"/>
    <col min="14353" max="14353" width="6.5703125" style="166" customWidth="1"/>
    <col min="14354" max="14588" width="9.140625" style="166" customWidth="1"/>
    <col min="14589" max="14589" width="5.42578125" style="166" customWidth="1"/>
    <col min="14590" max="14590" width="33.85546875" style="166" customWidth="1"/>
    <col min="14591" max="14591" width="10.42578125" style="166" customWidth="1"/>
    <col min="14592" max="14592" width="14.140625" style="166"/>
    <col min="14593" max="14593" width="5.42578125" style="166" customWidth="1"/>
    <col min="14594" max="14594" width="32.85546875" style="166" customWidth="1"/>
    <col min="14595" max="14595" width="13.140625" style="166" customWidth="1"/>
    <col min="14596" max="14596" width="14.140625" style="166" customWidth="1"/>
    <col min="14597" max="14597" width="12.85546875" style="166" customWidth="1"/>
    <col min="14598" max="14598" width="27.42578125" style="166" customWidth="1"/>
    <col min="14599" max="14600" width="17.5703125" style="166" customWidth="1"/>
    <col min="14601" max="14601" width="16.85546875" style="166" customWidth="1"/>
    <col min="14602" max="14602" width="13.42578125" style="166" customWidth="1"/>
    <col min="14603" max="14604" width="14.42578125" style="166" customWidth="1"/>
    <col min="14605" max="14605" width="9.140625" style="166" customWidth="1"/>
    <col min="14606" max="14606" width="3.42578125" style="166" customWidth="1"/>
    <col min="14607" max="14608" width="9.5703125" style="166" customWidth="1"/>
    <col min="14609" max="14609" width="6.5703125" style="166" customWidth="1"/>
    <col min="14610" max="14844" width="9.140625" style="166" customWidth="1"/>
    <col min="14845" max="14845" width="5.42578125" style="166" customWidth="1"/>
    <col min="14846" max="14846" width="33.85546875" style="166" customWidth="1"/>
    <col min="14847" max="14847" width="10.42578125" style="166" customWidth="1"/>
    <col min="14848" max="14848" width="14.140625" style="166"/>
    <col min="14849" max="14849" width="5.42578125" style="166" customWidth="1"/>
    <col min="14850" max="14850" width="32.85546875" style="166" customWidth="1"/>
    <col min="14851" max="14851" width="13.140625" style="166" customWidth="1"/>
    <col min="14852" max="14852" width="14.140625" style="166" customWidth="1"/>
    <col min="14853" max="14853" width="12.85546875" style="166" customWidth="1"/>
    <col min="14854" max="14854" width="27.42578125" style="166" customWidth="1"/>
    <col min="14855" max="14856" width="17.5703125" style="166" customWidth="1"/>
    <col min="14857" max="14857" width="16.85546875" style="166" customWidth="1"/>
    <col min="14858" max="14858" width="13.42578125" style="166" customWidth="1"/>
    <col min="14859" max="14860" width="14.42578125" style="166" customWidth="1"/>
    <col min="14861" max="14861" width="9.140625" style="166" customWidth="1"/>
    <col min="14862" max="14862" width="3.42578125" style="166" customWidth="1"/>
    <col min="14863" max="14864" width="9.5703125" style="166" customWidth="1"/>
    <col min="14865" max="14865" width="6.5703125" style="166" customWidth="1"/>
    <col min="14866" max="15100" width="9.140625" style="166" customWidth="1"/>
    <col min="15101" max="15101" width="5.42578125" style="166" customWidth="1"/>
    <col min="15102" max="15102" width="33.85546875" style="166" customWidth="1"/>
    <col min="15103" max="15103" width="10.42578125" style="166" customWidth="1"/>
    <col min="15104" max="15104" width="14.140625" style="166"/>
    <col min="15105" max="15105" width="5.42578125" style="166" customWidth="1"/>
    <col min="15106" max="15106" width="32.85546875" style="166" customWidth="1"/>
    <col min="15107" max="15107" width="13.140625" style="166" customWidth="1"/>
    <col min="15108" max="15108" width="14.140625" style="166" customWidth="1"/>
    <col min="15109" max="15109" width="12.85546875" style="166" customWidth="1"/>
    <col min="15110" max="15110" width="27.42578125" style="166" customWidth="1"/>
    <col min="15111" max="15112" width="17.5703125" style="166" customWidth="1"/>
    <col min="15113" max="15113" width="16.85546875" style="166" customWidth="1"/>
    <col min="15114" max="15114" width="13.42578125" style="166" customWidth="1"/>
    <col min="15115" max="15116" width="14.42578125" style="166" customWidth="1"/>
    <col min="15117" max="15117" width="9.140625" style="166" customWidth="1"/>
    <col min="15118" max="15118" width="3.42578125" style="166" customWidth="1"/>
    <col min="15119" max="15120" width="9.5703125" style="166" customWidth="1"/>
    <col min="15121" max="15121" width="6.5703125" style="166" customWidth="1"/>
    <col min="15122" max="15356" width="9.140625" style="166" customWidth="1"/>
    <col min="15357" max="15357" width="5.42578125" style="166" customWidth="1"/>
    <col min="15358" max="15358" width="33.85546875" style="166" customWidth="1"/>
    <col min="15359" max="15359" width="10.42578125" style="166" customWidth="1"/>
    <col min="15360" max="15360" width="14.140625" style="166"/>
    <col min="15361" max="15361" width="5.42578125" style="166" customWidth="1"/>
    <col min="15362" max="15362" width="32.85546875" style="166" customWidth="1"/>
    <col min="15363" max="15363" width="13.140625" style="166" customWidth="1"/>
    <col min="15364" max="15364" width="14.140625" style="166" customWidth="1"/>
    <col min="15365" max="15365" width="12.85546875" style="166" customWidth="1"/>
    <col min="15366" max="15366" width="27.42578125" style="166" customWidth="1"/>
    <col min="15367" max="15368" width="17.5703125" style="166" customWidth="1"/>
    <col min="15369" max="15369" width="16.85546875" style="166" customWidth="1"/>
    <col min="15370" max="15370" width="13.42578125" style="166" customWidth="1"/>
    <col min="15371" max="15372" width="14.42578125" style="166" customWidth="1"/>
    <col min="15373" max="15373" width="9.140625" style="166" customWidth="1"/>
    <col min="15374" max="15374" width="3.42578125" style="166" customWidth="1"/>
    <col min="15375" max="15376" width="9.5703125" style="166" customWidth="1"/>
    <col min="15377" max="15377" width="6.5703125" style="166" customWidth="1"/>
    <col min="15378" max="15612" width="9.140625" style="166" customWidth="1"/>
    <col min="15613" max="15613" width="5.42578125" style="166" customWidth="1"/>
    <col min="15614" max="15614" width="33.85546875" style="166" customWidth="1"/>
    <col min="15615" max="15615" width="10.42578125" style="166" customWidth="1"/>
    <col min="15616" max="15616" width="14.140625" style="166"/>
    <col min="15617" max="15617" width="5.42578125" style="166" customWidth="1"/>
    <col min="15618" max="15618" width="32.85546875" style="166" customWidth="1"/>
    <col min="15619" max="15619" width="13.140625" style="166" customWidth="1"/>
    <col min="15620" max="15620" width="14.140625" style="166" customWidth="1"/>
    <col min="15621" max="15621" width="12.85546875" style="166" customWidth="1"/>
    <col min="15622" max="15622" width="27.42578125" style="166" customWidth="1"/>
    <col min="15623" max="15624" width="17.5703125" style="166" customWidth="1"/>
    <col min="15625" max="15625" width="16.85546875" style="166" customWidth="1"/>
    <col min="15626" max="15626" width="13.42578125" style="166" customWidth="1"/>
    <col min="15627" max="15628" width="14.42578125" style="166" customWidth="1"/>
    <col min="15629" max="15629" width="9.140625" style="166" customWidth="1"/>
    <col min="15630" max="15630" width="3.42578125" style="166" customWidth="1"/>
    <col min="15631" max="15632" width="9.5703125" style="166" customWidth="1"/>
    <col min="15633" max="15633" width="6.5703125" style="166" customWidth="1"/>
    <col min="15634" max="15868" width="9.140625" style="166" customWidth="1"/>
    <col min="15869" max="15869" width="5.42578125" style="166" customWidth="1"/>
    <col min="15870" max="15870" width="33.85546875" style="166" customWidth="1"/>
    <col min="15871" max="15871" width="10.42578125" style="166" customWidth="1"/>
    <col min="15872" max="15872" width="14.140625" style="166"/>
    <col min="15873" max="15873" width="5.42578125" style="166" customWidth="1"/>
    <col min="15874" max="15874" width="32.85546875" style="166" customWidth="1"/>
    <col min="15875" max="15875" width="13.140625" style="166" customWidth="1"/>
    <col min="15876" max="15876" width="14.140625" style="166" customWidth="1"/>
    <col min="15877" max="15877" width="12.85546875" style="166" customWidth="1"/>
    <col min="15878" max="15878" width="27.42578125" style="166" customWidth="1"/>
    <col min="15879" max="15880" width="17.5703125" style="166" customWidth="1"/>
    <col min="15881" max="15881" width="16.85546875" style="166" customWidth="1"/>
    <col min="15882" max="15882" width="13.42578125" style="166" customWidth="1"/>
    <col min="15883" max="15884" width="14.42578125" style="166" customWidth="1"/>
    <col min="15885" max="15885" width="9.140625" style="166" customWidth="1"/>
    <col min="15886" max="15886" width="3.42578125" style="166" customWidth="1"/>
    <col min="15887" max="15888" width="9.5703125" style="166" customWidth="1"/>
    <col min="15889" max="15889" width="6.5703125" style="166" customWidth="1"/>
    <col min="15890" max="16124" width="9.140625" style="166" customWidth="1"/>
    <col min="16125" max="16125" width="5.42578125" style="166" customWidth="1"/>
    <col min="16126" max="16126" width="33.85546875" style="166" customWidth="1"/>
    <col min="16127" max="16127" width="10.42578125" style="166" customWidth="1"/>
    <col min="16128" max="16128" width="14.140625" style="166"/>
    <col min="16129" max="16129" width="5.42578125" style="166" customWidth="1"/>
    <col min="16130" max="16130" width="32.85546875" style="166" customWidth="1"/>
    <col min="16131" max="16131" width="13.140625" style="166" customWidth="1"/>
    <col min="16132" max="16132" width="14.140625" style="166" customWidth="1"/>
    <col min="16133" max="16133" width="12.85546875" style="166" customWidth="1"/>
    <col min="16134" max="16134" width="27.42578125" style="166" customWidth="1"/>
    <col min="16135" max="16136" width="17.5703125" style="166" customWidth="1"/>
    <col min="16137" max="16137" width="16.85546875" style="166" customWidth="1"/>
    <col min="16138" max="16138" width="13.42578125" style="166" customWidth="1"/>
    <col min="16139" max="16140" width="14.42578125" style="166" customWidth="1"/>
    <col min="16141" max="16141" width="9.140625" style="166" customWidth="1"/>
    <col min="16142" max="16142" width="3.42578125" style="166" customWidth="1"/>
    <col min="16143" max="16144" width="9.5703125" style="166" customWidth="1"/>
    <col min="16145" max="16145" width="6.5703125" style="166" customWidth="1"/>
    <col min="16146" max="16380" width="9.140625" style="166" customWidth="1"/>
    <col min="16381" max="16381" width="5.42578125" style="166" customWidth="1"/>
    <col min="16382" max="16382" width="33.85546875" style="166" customWidth="1"/>
    <col min="16383" max="16383" width="10.42578125" style="166" customWidth="1"/>
    <col min="16384" max="16384" width="14.140625" style="166"/>
  </cols>
  <sheetData>
    <row r="1" spans="1:18">
      <c r="F1" s="166" t="s">
        <v>200</v>
      </c>
    </row>
    <row r="3" spans="1:18" ht="17.45" customHeight="1">
      <c r="E3" s="520" t="s">
        <v>174</v>
      </c>
      <c r="F3" s="520"/>
    </row>
    <row r="4" spans="1:18" ht="18" customHeight="1">
      <c r="E4" s="521" t="s">
        <v>175</v>
      </c>
      <c r="F4" s="521"/>
    </row>
    <row r="5" spans="1:18" ht="15.75" customHeight="1">
      <c r="E5" s="521" t="s">
        <v>190</v>
      </c>
      <c r="F5" s="521"/>
    </row>
    <row r="6" spans="1:18" ht="23.45" customHeight="1">
      <c r="E6" s="521" t="s">
        <v>284</v>
      </c>
      <c r="F6" s="521"/>
    </row>
    <row r="7" spans="1:18" ht="14.25" customHeight="1">
      <c r="E7" s="521" t="s">
        <v>285</v>
      </c>
      <c r="F7" s="521"/>
      <c r="G7" s="313"/>
      <c r="H7" s="313"/>
      <c r="I7" s="313"/>
      <c r="J7" s="313"/>
      <c r="K7" s="313"/>
      <c r="L7" s="313"/>
      <c r="M7" s="313"/>
      <c r="N7" s="167"/>
    </row>
    <row r="8" spans="1:18" ht="14.25" customHeight="1">
      <c r="E8" s="199"/>
      <c r="F8" s="199"/>
      <c r="G8" s="274"/>
      <c r="H8" s="274"/>
      <c r="I8" s="274"/>
      <c r="J8" s="274"/>
      <c r="K8" s="274"/>
      <c r="L8" s="274"/>
      <c r="M8" s="274"/>
    </row>
    <row r="9" spans="1:18" ht="15.75" customHeight="1">
      <c r="A9" s="522" t="s">
        <v>116</v>
      </c>
      <c r="B9" s="522"/>
      <c r="C9" s="522"/>
      <c r="D9" s="522"/>
      <c r="E9" s="522"/>
      <c r="F9" s="522"/>
      <c r="G9" s="274"/>
      <c r="H9" s="274"/>
      <c r="I9" s="274"/>
      <c r="J9" s="274"/>
      <c r="K9" s="274"/>
      <c r="L9" s="274"/>
      <c r="M9" s="274"/>
    </row>
    <row r="10" spans="1:18" ht="24.6" customHeight="1">
      <c r="A10" s="295"/>
      <c r="B10" s="295"/>
      <c r="C10" s="295"/>
      <c r="D10" s="295"/>
      <c r="E10" s="295"/>
      <c r="F10" s="295"/>
      <c r="G10" s="274"/>
      <c r="H10" s="274"/>
      <c r="I10" s="274"/>
      <c r="J10" s="274"/>
      <c r="K10" s="274"/>
      <c r="L10" s="274"/>
      <c r="M10" s="274"/>
    </row>
    <row r="11" spans="1:18" ht="39" customHeight="1">
      <c r="A11" s="519" t="s">
        <v>294</v>
      </c>
      <c r="B11" s="519"/>
      <c r="C11" s="519"/>
      <c r="D11" s="519"/>
      <c r="E11" s="519"/>
      <c r="F11" s="519"/>
    </row>
    <row r="12" spans="1:18" ht="20.25" customHeight="1">
      <c r="A12" s="519" t="s">
        <v>176</v>
      </c>
      <c r="B12" s="519"/>
      <c r="C12" s="519"/>
      <c r="D12" s="519"/>
      <c r="E12" s="519"/>
      <c r="F12" s="519"/>
    </row>
    <row r="13" spans="1:18" ht="21.75" customHeight="1">
      <c r="A13" s="519" t="s">
        <v>187</v>
      </c>
      <c r="B13" s="519"/>
      <c r="C13" s="519"/>
      <c r="D13" s="519"/>
      <c r="E13" s="519"/>
      <c r="F13" s="519"/>
    </row>
    <row r="14" spans="1:18">
      <c r="A14" s="170"/>
      <c r="B14" s="171"/>
      <c r="C14" s="170"/>
      <c r="D14" s="172"/>
      <c r="E14" s="172"/>
      <c r="F14" s="172"/>
      <c r="I14" s="168"/>
      <c r="J14" s="173"/>
      <c r="K14" s="174"/>
      <c r="L14" s="169"/>
      <c r="M14" s="175"/>
      <c r="N14" s="175"/>
      <c r="O14" s="176"/>
      <c r="P14" s="177"/>
      <c r="Q14" s="178"/>
      <c r="R14" s="177"/>
    </row>
    <row r="15" spans="1:18" ht="12.75" customHeight="1">
      <c r="A15" s="523" t="s">
        <v>117</v>
      </c>
      <c r="B15" s="524" t="s">
        <v>13</v>
      </c>
      <c r="C15" s="523" t="s">
        <v>118</v>
      </c>
      <c r="D15" s="518" t="s">
        <v>119</v>
      </c>
      <c r="E15" s="518" t="s">
        <v>198</v>
      </c>
      <c r="F15" s="518" t="s">
        <v>199</v>
      </c>
      <c r="I15" s="179"/>
      <c r="J15" s="180"/>
      <c r="K15" s="174"/>
      <c r="L15" s="169"/>
      <c r="M15" s="181"/>
      <c r="N15" s="175"/>
      <c r="O15" s="176"/>
      <c r="P15" s="177"/>
      <c r="Q15" s="178"/>
      <c r="R15" s="177"/>
    </row>
    <row r="16" spans="1:18" ht="38.450000000000003" customHeight="1">
      <c r="A16" s="523"/>
      <c r="B16" s="524"/>
      <c r="C16" s="523"/>
      <c r="D16" s="518"/>
      <c r="E16" s="518"/>
      <c r="F16" s="518"/>
      <c r="I16" s="179"/>
      <c r="J16" s="180"/>
      <c r="K16" s="174"/>
      <c r="L16" s="169"/>
      <c r="M16" s="181"/>
      <c r="N16" s="175"/>
      <c r="O16" s="176"/>
      <c r="P16" s="182"/>
      <c r="Q16" s="178"/>
      <c r="R16" s="177"/>
    </row>
    <row r="17" spans="1:18" ht="30" customHeight="1">
      <c r="A17" s="183">
        <v>1</v>
      </c>
      <c r="B17" s="184" t="s">
        <v>120</v>
      </c>
      <c r="C17" s="185" t="s">
        <v>121</v>
      </c>
      <c r="D17" s="442">
        <f>'См№1 Проектные     '!Q26</f>
        <v>641574</v>
      </c>
      <c r="E17" s="442">
        <f>'См№1 Проектные     '!Q27</f>
        <v>115483.31999999999</v>
      </c>
      <c r="F17" s="442">
        <f>'См№1 Проектные     '!Q29</f>
        <v>757057.32</v>
      </c>
      <c r="H17" s="188"/>
      <c r="I17" s="426"/>
      <c r="J17" s="180"/>
      <c r="K17" s="174"/>
      <c r="L17" s="169"/>
      <c r="M17" s="181"/>
      <c r="N17" s="175"/>
      <c r="O17" s="176"/>
      <c r="P17" s="182"/>
      <c r="Q17" s="178"/>
      <c r="R17" s="177"/>
    </row>
    <row r="18" spans="1:18" ht="18.75" customHeight="1">
      <c r="A18" s="183">
        <v>2</v>
      </c>
      <c r="B18" s="184" t="s">
        <v>109</v>
      </c>
      <c r="C18" s="185" t="s">
        <v>122</v>
      </c>
      <c r="D18" s="442">
        <f>'2 Геодез'!N61</f>
        <v>163625.54494991252</v>
      </c>
      <c r="E18" s="442">
        <f>'2 Геодез'!N62</f>
        <v>29452.598090984255</v>
      </c>
      <c r="F18" s="442">
        <f>'2 Геодез'!N64</f>
        <v>193078.14304089677</v>
      </c>
      <c r="G18" s="186"/>
      <c r="H18" s="188"/>
      <c r="I18" s="188"/>
      <c r="J18" s="188"/>
      <c r="K18" s="174"/>
      <c r="L18" s="169"/>
      <c r="M18" s="187"/>
      <c r="N18" s="175"/>
      <c r="O18" s="176"/>
      <c r="P18" s="177"/>
      <c r="Q18" s="178"/>
      <c r="R18" s="177"/>
    </row>
    <row r="19" spans="1:18" ht="18.75" customHeight="1">
      <c r="A19" s="183">
        <v>3</v>
      </c>
      <c r="B19" s="184" t="s">
        <v>60</v>
      </c>
      <c r="C19" s="185" t="s">
        <v>123</v>
      </c>
      <c r="D19" s="442">
        <f>Геология!N60</f>
        <v>266294.84999999998</v>
      </c>
      <c r="E19" s="442">
        <f>Геология!N61</f>
        <v>47933.072999999997</v>
      </c>
      <c r="F19" s="442">
        <f>Геология!N62</f>
        <v>314227.92299999995</v>
      </c>
      <c r="G19" s="186"/>
      <c r="H19" s="188"/>
      <c r="I19" s="188"/>
      <c r="J19" s="188"/>
      <c r="K19" s="174"/>
      <c r="L19" s="169"/>
      <c r="M19" s="187"/>
      <c r="N19" s="175"/>
      <c r="O19" s="176"/>
      <c r="P19" s="177"/>
      <c r="Q19" s="178"/>
      <c r="R19" s="177"/>
    </row>
    <row r="20" spans="1:18" ht="18.75" customHeight="1">
      <c r="A20" s="183">
        <v>4</v>
      </c>
      <c r="B20" s="165" t="s">
        <v>113</v>
      </c>
      <c r="C20" s="185" t="s">
        <v>291</v>
      </c>
      <c r="D20" s="442">
        <f>' Кадастр'!H55</f>
        <v>81218.537414965991</v>
      </c>
      <c r="E20" s="442">
        <f>' Кадастр'!H56</f>
        <v>14619.34</v>
      </c>
      <c r="F20" s="442">
        <f>' Кадастр'!H57</f>
        <v>95837.877414965988</v>
      </c>
      <c r="G20" s="186"/>
      <c r="H20" s="188"/>
      <c r="I20" s="188"/>
      <c r="J20" s="188"/>
      <c r="K20" s="174"/>
      <c r="L20" s="169"/>
      <c r="M20" s="187"/>
      <c r="N20" s="175"/>
      <c r="O20" s="176"/>
      <c r="P20" s="177"/>
      <c r="Q20" s="178"/>
      <c r="R20" s="177"/>
    </row>
    <row r="21" spans="1:18" ht="29.25" customHeight="1">
      <c r="A21" s="183">
        <v>5</v>
      </c>
      <c r="B21" s="184" t="s">
        <v>114</v>
      </c>
      <c r="C21" s="185" t="s">
        <v>146</v>
      </c>
      <c r="D21" s="442">
        <f>Межевание!Q24</f>
        <v>195837.84</v>
      </c>
      <c r="E21" s="442">
        <f>Межевание!Q25</f>
        <v>35250.81</v>
      </c>
      <c r="F21" s="442">
        <f>Межевание!Q26</f>
        <v>231088.65</v>
      </c>
      <c r="G21" s="186"/>
      <c r="H21" s="188"/>
      <c r="I21" s="188"/>
      <c r="J21" s="188"/>
      <c r="K21" s="174"/>
      <c r="L21" s="169"/>
      <c r="M21" s="187"/>
      <c r="N21" s="175"/>
      <c r="O21" s="176"/>
      <c r="P21" s="177"/>
      <c r="Q21" s="178"/>
      <c r="R21" s="177"/>
    </row>
    <row r="22" spans="1:18" ht="18.75" customHeight="1">
      <c r="A22" s="183">
        <v>6</v>
      </c>
      <c r="B22" s="184" t="s">
        <v>115</v>
      </c>
      <c r="C22" s="185" t="s">
        <v>124</v>
      </c>
      <c r="D22" s="442">
        <f>Экспертиза!B28</f>
        <v>219581.92302284943</v>
      </c>
      <c r="E22" s="442">
        <f>Экспертиза!B29</f>
        <v>39524.736144112896</v>
      </c>
      <c r="F22" s="442">
        <f>Экспертиза!B30</f>
        <v>259106.65916696232</v>
      </c>
      <c r="G22" s="186"/>
      <c r="H22" s="188"/>
      <c r="I22" s="188"/>
      <c r="J22" s="188"/>
      <c r="K22" s="174"/>
      <c r="L22" s="169"/>
      <c r="M22" s="187"/>
      <c r="N22" s="175"/>
      <c r="O22" s="176"/>
      <c r="P22" s="177"/>
      <c r="Q22" s="178"/>
      <c r="R22" s="177"/>
    </row>
    <row r="23" spans="1:18" ht="18.75" customHeight="1">
      <c r="A23" s="183">
        <v>7</v>
      </c>
      <c r="B23" s="184" t="s">
        <v>22</v>
      </c>
      <c r="C23" s="185"/>
      <c r="D23" s="442">
        <f>SUM(D17:D22)</f>
        <v>1568132.695387728</v>
      </c>
      <c r="E23" s="442">
        <f>SUM(E17:E22)</f>
        <v>282263.87723509717</v>
      </c>
      <c r="F23" s="442">
        <f>SUM(F17:F22)</f>
        <v>1850396.5726228249</v>
      </c>
      <c r="G23" s="186"/>
      <c r="H23" s="188"/>
      <c r="I23" s="427"/>
      <c r="J23" s="428"/>
      <c r="K23" s="175"/>
      <c r="L23" s="181"/>
      <c r="M23" s="187"/>
      <c r="N23" s="175"/>
      <c r="O23" s="176"/>
      <c r="P23" s="182"/>
      <c r="Q23" s="178"/>
      <c r="R23" s="177"/>
    </row>
    <row r="24" spans="1:18">
      <c r="D24" s="188"/>
      <c r="F24" s="188"/>
      <c r="G24" s="189"/>
      <c r="H24" s="429"/>
      <c r="I24" s="429"/>
      <c r="J24" s="429"/>
      <c r="K24" s="190"/>
      <c r="L24" s="181"/>
      <c r="M24" s="181"/>
      <c r="N24" s="175"/>
      <c r="O24" s="176"/>
      <c r="P24" s="182"/>
      <c r="Q24" s="178"/>
      <c r="R24" s="177"/>
    </row>
    <row r="25" spans="1:18">
      <c r="B25" s="191"/>
      <c r="C25" s="191"/>
      <c r="D25" s="191"/>
      <c r="E25" s="4"/>
      <c r="F25" s="199"/>
      <c r="G25" s="192"/>
      <c r="H25" s="193"/>
      <c r="I25" s="175"/>
      <c r="J25" s="194"/>
      <c r="K25" s="181"/>
      <c r="L25" s="181"/>
      <c r="M25" s="181"/>
      <c r="N25" s="175"/>
      <c r="O25" s="176"/>
      <c r="P25" s="182"/>
      <c r="Q25" s="178"/>
      <c r="R25" s="177"/>
    </row>
    <row r="26" spans="1:18">
      <c r="E26" s="188"/>
      <c r="H26" s="175"/>
      <c r="I26" s="175"/>
      <c r="J26" s="195"/>
      <c r="K26" s="181"/>
      <c r="L26" s="181"/>
      <c r="M26" s="181"/>
      <c r="N26" s="175"/>
      <c r="O26" s="176"/>
      <c r="P26" s="182"/>
      <c r="Q26" s="178"/>
      <c r="R26" s="178"/>
    </row>
    <row r="27" spans="1:18">
      <c r="B27" s="191" t="s">
        <v>283</v>
      </c>
      <c r="C27" s="191"/>
      <c r="E27" s="4"/>
      <c r="F27" s="166" t="s">
        <v>196</v>
      </c>
      <c r="H27" s="175"/>
      <c r="I27" s="175"/>
      <c r="J27" s="187"/>
      <c r="K27" s="181"/>
      <c r="L27" s="181"/>
      <c r="M27" s="196"/>
      <c r="N27" s="175"/>
      <c r="O27" s="176"/>
      <c r="P27" s="182"/>
    </row>
    <row r="28" spans="1:18">
      <c r="B28" s="4"/>
      <c r="C28" s="4"/>
      <c r="E28" s="4"/>
      <c r="H28" s="175"/>
      <c r="I28" s="175"/>
      <c r="J28" s="181"/>
      <c r="K28" s="181"/>
      <c r="L28" s="181"/>
      <c r="M28" s="181"/>
      <c r="N28" s="175"/>
      <c r="O28" s="176"/>
      <c r="P28" s="182"/>
    </row>
    <row r="29" spans="1:18">
      <c r="B29" s="4"/>
      <c r="C29" s="4"/>
      <c r="E29" s="4"/>
      <c r="H29" s="175"/>
      <c r="I29" s="175"/>
      <c r="J29" s="181"/>
      <c r="K29" s="181"/>
      <c r="L29" s="181"/>
      <c r="M29" s="181"/>
      <c r="N29" s="175"/>
      <c r="O29" s="176"/>
      <c r="P29" s="182"/>
    </row>
    <row r="30" spans="1:18">
      <c r="B30" s="4"/>
      <c r="C30" s="4"/>
      <c r="E30" s="4"/>
      <c r="H30" s="175"/>
      <c r="I30" s="175"/>
      <c r="J30" s="181"/>
      <c r="K30" s="181"/>
      <c r="L30" s="181"/>
      <c r="M30" s="181"/>
      <c r="N30" s="175"/>
      <c r="O30" s="176"/>
      <c r="P30" s="182"/>
    </row>
    <row r="31" spans="1:18">
      <c r="B31" s="4"/>
      <c r="C31" s="4"/>
      <c r="E31" s="4"/>
      <c r="H31" s="175"/>
      <c r="I31" s="175"/>
      <c r="J31" s="181"/>
      <c r="K31" s="181"/>
      <c r="L31" s="181"/>
      <c r="M31" s="181"/>
      <c r="N31" s="175"/>
      <c r="O31" s="176"/>
      <c r="P31" s="182"/>
    </row>
    <row r="32" spans="1:18">
      <c r="H32" s="175"/>
      <c r="I32" s="175"/>
      <c r="J32" s="181"/>
      <c r="K32" s="181"/>
      <c r="L32" s="181"/>
      <c r="M32" s="181"/>
      <c r="N32" s="175"/>
      <c r="O32" s="176"/>
      <c r="P32" s="182"/>
    </row>
    <row r="33" spans="8:16">
      <c r="H33" s="175"/>
      <c r="I33" s="175"/>
      <c r="J33" s="181"/>
      <c r="K33" s="181"/>
      <c r="L33" s="181"/>
      <c r="M33" s="181"/>
      <c r="N33" s="175"/>
      <c r="O33" s="176"/>
      <c r="P33" s="182"/>
    </row>
    <row r="34" spans="8:16">
      <c r="H34" s="175"/>
      <c r="I34" s="175"/>
      <c r="J34" s="181"/>
      <c r="K34" s="181"/>
      <c r="L34" s="181"/>
      <c r="M34" s="181"/>
      <c r="N34" s="175"/>
      <c r="O34" s="176"/>
    </row>
    <row r="35" spans="8:16">
      <c r="H35" s="175"/>
      <c r="I35" s="175"/>
      <c r="J35" s="181"/>
      <c r="K35" s="181"/>
      <c r="L35" s="181"/>
      <c r="M35" s="181"/>
      <c r="N35" s="175"/>
      <c r="O35" s="176"/>
    </row>
    <row r="36" spans="8:16">
      <c r="H36" s="175"/>
      <c r="I36" s="175"/>
      <c r="J36" s="181"/>
      <c r="K36" s="181"/>
      <c r="L36" s="181"/>
      <c r="M36" s="181"/>
      <c r="N36" s="175"/>
      <c r="O36" s="176"/>
    </row>
    <row r="37" spans="8:16">
      <c r="H37" s="175"/>
      <c r="I37" s="175"/>
      <c r="J37" s="181"/>
      <c r="K37" s="181"/>
      <c r="L37" s="181"/>
      <c r="M37" s="181"/>
      <c r="N37" s="175"/>
      <c r="O37" s="176"/>
    </row>
    <row r="38" spans="8:16">
      <c r="H38" s="175"/>
      <c r="I38" s="175"/>
      <c r="J38" s="181"/>
      <c r="K38" s="181"/>
      <c r="L38" s="181"/>
      <c r="M38" s="181"/>
      <c r="N38" s="175"/>
      <c r="O38" s="175"/>
    </row>
    <row r="39" spans="8:16">
      <c r="H39" s="175"/>
      <c r="I39" s="175"/>
      <c r="J39" s="181"/>
      <c r="K39" s="181"/>
      <c r="L39" s="181"/>
      <c r="M39" s="181"/>
      <c r="N39" s="175"/>
      <c r="O39" s="175"/>
    </row>
    <row r="40" spans="8:16">
      <c r="J40" s="182"/>
      <c r="K40" s="182"/>
      <c r="L40" s="182"/>
      <c r="M40" s="182"/>
    </row>
    <row r="41" spans="8:16">
      <c r="J41" s="182"/>
      <c r="K41" s="182"/>
      <c r="L41" s="182"/>
      <c r="M41" s="182"/>
    </row>
    <row r="42" spans="8:16">
      <c r="J42" s="182"/>
      <c r="K42" s="182"/>
      <c r="L42" s="182"/>
      <c r="M42" s="182"/>
    </row>
    <row r="43" spans="8:16">
      <c r="J43" s="182"/>
      <c r="K43" s="182"/>
      <c r="L43" s="182"/>
      <c r="M43" s="182"/>
    </row>
    <row r="44" spans="8:16">
      <c r="J44" s="182"/>
      <c r="K44" s="182"/>
      <c r="L44" s="182"/>
      <c r="M44" s="182"/>
    </row>
    <row r="45" spans="8:16">
      <c r="J45" s="182"/>
      <c r="K45" s="182"/>
      <c r="L45" s="182"/>
      <c r="M45" s="182"/>
    </row>
    <row r="46" spans="8:16">
      <c r="J46" s="182"/>
      <c r="K46" s="182"/>
      <c r="L46" s="182"/>
      <c r="M46" s="182"/>
    </row>
    <row r="47" spans="8:16">
      <c r="J47" s="182"/>
      <c r="K47" s="182"/>
      <c r="L47" s="182"/>
      <c r="M47" s="182"/>
    </row>
    <row r="48" spans="8:16">
      <c r="J48" s="182"/>
      <c r="K48" s="182"/>
      <c r="L48" s="182"/>
      <c r="M48" s="182"/>
    </row>
    <row r="49" spans="10:13">
      <c r="J49" s="182"/>
      <c r="K49" s="182"/>
      <c r="L49" s="182"/>
      <c r="M49" s="182"/>
    </row>
    <row r="50" spans="10:13">
      <c r="J50" s="182"/>
      <c r="K50" s="182"/>
      <c r="L50" s="182"/>
      <c r="M50" s="182"/>
    </row>
    <row r="51" spans="10:13">
      <c r="J51" s="182"/>
      <c r="K51" s="182"/>
      <c r="L51" s="182"/>
      <c r="M51" s="182"/>
    </row>
    <row r="52" spans="10:13">
      <c r="J52" s="182"/>
      <c r="K52" s="182"/>
      <c r="L52" s="182"/>
      <c r="M52" s="182"/>
    </row>
    <row r="53" spans="10:13">
      <c r="J53" s="182"/>
      <c r="K53" s="182"/>
      <c r="L53" s="182"/>
      <c r="M53" s="182"/>
    </row>
    <row r="54" spans="10:13">
      <c r="J54" s="182"/>
      <c r="K54" s="182"/>
      <c r="L54" s="182"/>
      <c r="M54" s="182"/>
    </row>
    <row r="55" spans="10:13">
      <c r="J55" s="182"/>
      <c r="K55" s="182"/>
      <c r="L55" s="182"/>
      <c r="M55" s="182"/>
    </row>
    <row r="56" spans="10:13">
      <c r="J56" s="182"/>
      <c r="K56" s="182"/>
      <c r="L56" s="182"/>
      <c r="M56" s="182"/>
    </row>
    <row r="57" spans="10:13">
      <c r="J57" s="182"/>
      <c r="K57" s="182"/>
      <c r="L57" s="182"/>
      <c r="M57" s="182"/>
    </row>
    <row r="58" spans="10:13">
      <c r="J58" s="182"/>
      <c r="K58" s="182"/>
      <c r="L58" s="182"/>
      <c r="M58" s="182"/>
    </row>
    <row r="59" spans="10:13">
      <c r="J59" s="182"/>
      <c r="K59" s="182"/>
      <c r="L59" s="182"/>
      <c r="M59" s="182"/>
    </row>
    <row r="60" spans="10:13">
      <c r="J60" s="182"/>
      <c r="K60" s="182"/>
      <c r="L60" s="182"/>
      <c r="M60" s="182"/>
    </row>
    <row r="61" spans="10:13">
      <c r="J61" s="182"/>
      <c r="K61" s="182"/>
      <c r="L61" s="182"/>
      <c r="M61" s="182"/>
    </row>
    <row r="62" spans="10:13">
      <c r="J62" s="182"/>
      <c r="K62" s="182"/>
      <c r="L62" s="182"/>
      <c r="M62" s="182"/>
    </row>
    <row r="63" spans="10:13">
      <c r="J63" s="182"/>
      <c r="K63" s="182"/>
      <c r="L63" s="182"/>
      <c r="M63" s="182"/>
    </row>
    <row r="64" spans="10:13">
      <c r="J64" s="182"/>
      <c r="K64" s="182"/>
      <c r="L64" s="182"/>
      <c r="M64" s="182"/>
    </row>
    <row r="65" spans="10:13">
      <c r="J65" s="182"/>
      <c r="K65" s="182"/>
      <c r="L65" s="182"/>
      <c r="M65" s="182"/>
    </row>
    <row r="66" spans="10:13">
      <c r="J66" s="182"/>
      <c r="K66" s="182"/>
      <c r="L66" s="182"/>
      <c r="M66" s="182"/>
    </row>
    <row r="67" spans="10:13">
      <c r="J67" s="182"/>
      <c r="K67" s="182"/>
      <c r="L67" s="182"/>
      <c r="M67" s="182"/>
    </row>
    <row r="68" spans="10:13">
      <c r="J68" s="182"/>
      <c r="K68" s="182"/>
      <c r="L68" s="182"/>
      <c r="M68" s="182"/>
    </row>
    <row r="69" spans="10:13">
      <c r="J69" s="182"/>
      <c r="K69" s="182"/>
      <c r="L69" s="182"/>
      <c r="M69" s="182"/>
    </row>
    <row r="70" spans="10:13">
      <c r="J70" s="182"/>
      <c r="K70" s="182"/>
      <c r="L70" s="182"/>
      <c r="M70" s="182"/>
    </row>
    <row r="71" spans="10:13">
      <c r="J71" s="182"/>
      <c r="K71" s="182"/>
      <c r="L71" s="182"/>
      <c r="M71" s="182"/>
    </row>
  </sheetData>
  <mergeCells count="15">
    <mergeCell ref="F15:F16"/>
    <mergeCell ref="A11:F11"/>
    <mergeCell ref="A12:F12"/>
    <mergeCell ref="A13:F13"/>
    <mergeCell ref="E3:F3"/>
    <mergeCell ref="E4:F4"/>
    <mergeCell ref="E5:F5"/>
    <mergeCell ref="E6:F6"/>
    <mergeCell ref="E7:F7"/>
    <mergeCell ref="A9:F9"/>
    <mergeCell ref="A15:A16"/>
    <mergeCell ref="B15:B16"/>
    <mergeCell ref="C15:C16"/>
    <mergeCell ref="D15:D16"/>
    <mergeCell ref="E15:E1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Q36"/>
  <sheetViews>
    <sheetView view="pageBreakPreview" topLeftCell="A7" zoomScaleNormal="100" zoomScaleSheetLayoutView="100" workbookViewId="0">
      <selection activeCell="Q31" sqref="Q31"/>
    </sheetView>
  </sheetViews>
  <sheetFormatPr defaultColWidth="9.140625" defaultRowHeight="12.75"/>
  <cols>
    <col min="1" max="1" width="3.42578125" style="9" customWidth="1"/>
    <col min="2" max="2" width="25" style="425" customWidth="1"/>
    <col min="3" max="3" width="19.140625" style="386" customWidth="1"/>
    <col min="4" max="4" width="8.85546875" style="386" customWidth="1"/>
    <col min="5" max="5" width="1.5703125" style="386" customWidth="1"/>
    <col min="6" max="6" width="1.42578125" style="386" customWidth="1"/>
    <col min="7" max="7" width="6.140625" style="386" customWidth="1"/>
    <col min="8" max="8" width="1.42578125" style="386" customWidth="1"/>
    <col min="9" max="9" width="5.7109375" style="386" customWidth="1"/>
    <col min="10" max="10" width="1.42578125" style="386" customWidth="1"/>
    <col min="11" max="11" width="6.42578125" style="386" customWidth="1"/>
    <col min="12" max="12" width="2.42578125" style="386" customWidth="1"/>
    <col min="13" max="13" width="4.42578125" style="386" customWidth="1"/>
    <col min="14" max="14" width="1.42578125" style="386" customWidth="1"/>
    <col min="15" max="15" width="6.28515625" style="386" customWidth="1"/>
    <col min="16" max="16" width="1.42578125" style="386" customWidth="1"/>
    <col min="17" max="17" width="13.5703125" style="149" customWidth="1"/>
    <col min="18" max="16384" width="9.140625" style="386"/>
  </cols>
  <sheetData>
    <row r="1" spans="1:17">
      <c r="A1" s="301"/>
      <c r="B1" s="302"/>
      <c r="C1" s="303"/>
      <c r="D1" s="303"/>
      <c r="E1" s="303"/>
      <c r="F1" s="303"/>
      <c r="G1" s="296"/>
      <c r="H1" s="296"/>
      <c r="I1" s="528" t="s">
        <v>174</v>
      </c>
      <c r="J1" s="528"/>
      <c r="K1" s="528"/>
      <c r="L1" s="528"/>
      <c r="M1" s="528"/>
      <c r="N1" s="528"/>
      <c r="O1" s="528"/>
      <c r="P1" s="528"/>
      <c r="Q1" s="528"/>
    </row>
    <row r="2" spans="1:17" ht="15" customHeight="1">
      <c r="B2" s="12"/>
      <c r="C2" s="1"/>
      <c r="D2" s="1"/>
      <c r="E2" s="1"/>
      <c r="F2" s="1"/>
      <c r="G2" s="1"/>
      <c r="H2" s="1"/>
      <c r="I2" s="521" t="s">
        <v>175</v>
      </c>
      <c r="J2" s="521"/>
      <c r="K2" s="521"/>
      <c r="L2" s="521"/>
      <c r="M2" s="521"/>
      <c r="N2" s="521"/>
      <c r="O2" s="521"/>
      <c r="P2" s="521"/>
      <c r="Q2" s="521"/>
    </row>
    <row r="3" spans="1:17" ht="14.45" customHeight="1">
      <c r="A3" s="10"/>
      <c r="B3" s="297"/>
      <c r="C3" s="297"/>
      <c r="D3" s="2"/>
      <c r="E3" s="2"/>
      <c r="F3" s="2"/>
      <c r="G3" s="2"/>
      <c r="H3" s="2"/>
      <c r="I3" s="529" t="s">
        <v>190</v>
      </c>
      <c r="J3" s="529"/>
      <c r="K3" s="529"/>
      <c r="L3" s="529"/>
      <c r="M3" s="529"/>
      <c r="N3" s="529"/>
      <c r="O3" s="529"/>
      <c r="P3" s="529"/>
      <c r="Q3" s="529"/>
    </row>
    <row r="4" spans="1:17" ht="21" customHeight="1">
      <c r="A4" s="10"/>
      <c r="B4" s="298"/>
      <c r="C4" s="298"/>
      <c r="D4" s="276"/>
      <c r="E4" s="276"/>
      <c r="F4" s="276"/>
      <c r="G4" s="276"/>
      <c r="H4" s="276"/>
      <c r="I4" s="530" t="s">
        <v>284</v>
      </c>
      <c r="J4" s="530"/>
      <c r="K4" s="530"/>
      <c r="L4" s="530"/>
      <c r="M4" s="530"/>
      <c r="N4" s="530"/>
      <c r="O4" s="530"/>
      <c r="P4" s="530"/>
      <c r="Q4" s="530"/>
    </row>
    <row r="5" spans="1:17">
      <c r="A5" s="10"/>
      <c r="B5" s="299"/>
      <c r="C5" s="299"/>
      <c r="D5" s="278"/>
      <c r="E5" s="278"/>
      <c r="F5" s="278"/>
      <c r="G5" s="278"/>
      <c r="H5" s="278"/>
      <c r="I5" s="531" t="s">
        <v>285</v>
      </c>
      <c r="J5" s="531"/>
      <c r="K5" s="531"/>
      <c r="L5" s="531"/>
      <c r="M5" s="531"/>
      <c r="N5" s="531"/>
      <c r="O5" s="531"/>
      <c r="P5" s="531"/>
      <c r="Q5" s="531"/>
    </row>
    <row r="6" spans="1:17" ht="18" customHeight="1">
      <c r="A6" s="10"/>
      <c r="B6" s="300"/>
      <c r="C6" s="300"/>
      <c r="D6" s="277"/>
      <c r="E6" s="277"/>
      <c r="F6" s="277"/>
      <c r="G6" s="277"/>
      <c r="H6" s="277"/>
      <c r="I6" s="298"/>
      <c r="J6" s="298"/>
      <c r="K6" s="298"/>
      <c r="L6" s="298"/>
      <c r="M6" s="298"/>
      <c r="N6" s="298"/>
      <c r="O6" s="298"/>
      <c r="P6" s="298"/>
      <c r="Q6" s="298"/>
    </row>
    <row r="7" spans="1:17" ht="18" customHeight="1">
      <c r="A7" s="525" t="s">
        <v>16</v>
      </c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  <c r="N7" s="525"/>
      <c r="O7" s="525"/>
      <c r="P7" s="525"/>
      <c r="Q7" s="525"/>
    </row>
    <row r="8" spans="1:17" ht="18" customHeight="1">
      <c r="A8" s="526" t="s">
        <v>15</v>
      </c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  <c r="Q8" s="526"/>
    </row>
    <row r="9" spans="1:17" ht="16.5" customHeight="1">
      <c r="A9" s="527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</row>
    <row r="10" spans="1:17" ht="30" customHeight="1">
      <c r="A10" s="527" t="s">
        <v>294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</row>
    <row r="11" spans="1:17">
      <c r="A11" s="527" t="s">
        <v>176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</row>
    <row r="12" spans="1:17" ht="12.6" customHeight="1">
      <c r="A12" s="527" t="s">
        <v>187</v>
      </c>
      <c r="B12" s="527"/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</row>
    <row r="13" spans="1:17" ht="15" customHeight="1">
      <c r="A13" s="387"/>
      <c r="B13" s="387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</row>
    <row r="14" spans="1:17" ht="80.25" customHeight="1">
      <c r="A14" s="389" t="s">
        <v>0</v>
      </c>
      <c r="B14" s="390" t="s">
        <v>1</v>
      </c>
      <c r="C14" s="552" t="s">
        <v>2</v>
      </c>
      <c r="D14" s="553"/>
      <c r="E14" s="552" t="s">
        <v>3</v>
      </c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391" t="s">
        <v>191</v>
      </c>
    </row>
    <row r="15" spans="1:17">
      <c r="A15" s="392">
        <v>1</v>
      </c>
      <c r="B15" s="393">
        <v>2</v>
      </c>
      <c r="C15" s="554">
        <v>3</v>
      </c>
      <c r="D15" s="555"/>
      <c r="E15" s="561">
        <v>4</v>
      </c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394">
        <v>5</v>
      </c>
    </row>
    <row r="16" spans="1:17" ht="166.5" customHeight="1">
      <c r="A16" s="395" t="s">
        <v>4</v>
      </c>
      <c r="B16" s="436" t="s">
        <v>298</v>
      </c>
      <c r="C16" s="536" t="s">
        <v>299</v>
      </c>
      <c r="D16" s="537"/>
      <c r="E16" s="396" t="s">
        <v>17</v>
      </c>
      <c r="F16" s="556">
        <f>D17</f>
        <v>22.69</v>
      </c>
      <c r="G16" s="556"/>
      <c r="H16" s="397" t="s">
        <v>18</v>
      </c>
      <c r="I16" s="398">
        <f>D19</f>
        <v>0.25</v>
      </c>
      <c r="J16" s="399" t="s">
        <v>9</v>
      </c>
      <c r="K16" s="400">
        <f>D18</f>
        <v>223.1</v>
      </c>
      <c r="L16" s="399" t="s">
        <v>19</v>
      </c>
      <c r="M16" s="401">
        <f>D22</f>
        <v>1.5</v>
      </c>
      <c r="N16" s="399" t="s">
        <v>9</v>
      </c>
      <c r="O16" s="402">
        <f>D23</f>
        <v>1000</v>
      </c>
      <c r="P16" s="403"/>
      <c r="Q16" s="435">
        <f>ROUND((F16+I16*K16)*I17*K17,2)*M17*M16*O16</f>
        <v>641574.00000000012</v>
      </c>
    </row>
    <row r="17" spans="1:17">
      <c r="A17" s="404"/>
      <c r="B17" s="405"/>
      <c r="C17" s="5" t="s">
        <v>7</v>
      </c>
      <c r="D17" s="406">
        <v>22.69</v>
      </c>
      <c r="E17" s="407"/>
      <c r="F17" s="408"/>
      <c r="G17" s="408"/>
      <c r="H17" s="409" t="s">
        <v>9</v>
      </c>
      <c r="I17" s="410">
        <f>D24</f>
        <v>3.95</v>
      </c>
      <c r="J17" s="409" t="s">
        <v>9</v>
      </c>
      <c r="K17" s="409">
        <f>D20</f>
        <v>1.1499999999999999</v>
      </c>
      <c r="L17" s="409" t="s">
        <v>9</v>
      </c>
      <c r="M17" s="409">
        <f>D21</f>
        <v>1.2</v>
      </c>
      <c r="P17" s="409"/>
      <c r="Q17" s="411"/>
    </row>
    <row r="18" spans="1:17">
      <c r="A18" s="404"/>
      <c r="B18" s="405"/>
      <c r="C18" s="412" t="s">
        <v>110</v>
      </c>
      <c r="D18" s="406">
        <v>223.1</v>
      </c>
      <c r="Q18" s="411"/>
    </row>
    <row r="19" spans="1:17">
      <c r="A19" s="404"/>
      <c r="B19" s="405"/>
      <c r="C19" s="412" t="s">
        <v>8</v>
      </c>
      <c r="D19" s="412">
        <v>0.25</v>
      </c>
      <c r="E19" s="407"/>
      <c r="F19" s="408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11"/>
    </row>
    <row r="20" spans="1:17" ht="25.5">
      <c r="A20" s="404"/>
      <c r="B20" s="405"/>
      <c r="C20" s="412" t="s">
        <v>125</v>
      </c>
      <c r="D20" s="412">
        <v>1.1499999999999999</v>
      </c>
      <c r="E20" s="407"/>
      <c r="F20" s="408"/>
      <c r="G20" s="408"/>
      <c r="H20" s="408"/>
      <c r="I20" s="413"/>
      <c r="J20" s="413"/>
      <c r="K20" s="413"/>
      <c r="L20" s="413"/>
      <c r="M20" s="413"/>
      <c r="N20" s="413"/>
      <c r="O20" s="413"/>
      <c r="P20" s="413"/>
      <c r="Q20" s="411"/>
    </row>
    <row r="21" spans="1:17" ht="27.75" customHeight="1">
      <c r="A21" s="430"/>
      <c r="B21" s="405"/>
      <c r="C21" s="412" t="s">
        <v>194</v>
      </c>
      <c r="D21" s="414">
        <v>1.2</v>
      </c>
      <c r="E21" s="407"/>
      <c r="F21" s="408"/>
      <c r="G21" s="408"/>
      <c r="H21" s="408"/>
      <c r="I21" s="413"/>
      <c r="J21" s="413"/>
      <c r="K21" s="413"/>
      <c r="L21" s="413"/>
      <c r="M21" s="413"/>
      <c r="N21" s="413"/>
      <c r="O21" s="413"/>
      <c r="P21" s="413"/>
      <c r="Q21" s="411"/>
    </row>
    <row r="22" spans="1:17" ht="27" customHeight="1">
      <c r="A22" s="430"/>
      <c r="B22" s="405"/>
      <c r="C22" s="412" t="s">
        <v>201</v>
      </c>
      <c r="D22" s="414">
        <v>1.5</v>
      </c>
      <c r="E22" s="407"/>
      <c r="F22" s="408"/>
      <c r="G22" s="408"/>
      <c r="H22" s="408"/>
      <c r="I22" s="413"/>
      <c r="J22" s="413"/>
      <c r="K22" s="413"/>
      <c r="L22" s="413"/>
      <c r="M22" s="413"/>
      <c r="N22" s="413"/>
      <c r="O22" s="413"/>
      <c r="P22" s="413"/>
      <c r="Q22" s="411"/>
    </row>
    <row r="23" spans="1:17">
      <c r="A23" s="430"/>
      <c r="B23" s="405"/>
      <c r="C23" s="412" t="s">
        <v>195</v>
      </c>
      <c r="D23" s="414">
        <v>1000</v>
      </c>
      <c r="E23" s="407"/>
      <c r="F23" s="408"/>
      <c r="G23" s="408"/>
      <c r="H23" s="408"/>
      <c r="I23" s="413"/>
      <c r="J23" s="413"/>
      <c r="K23" s="413"/>
      <c r="L23" s="413"/>
      <c r="M23" s="413"/>
      <c r="N23" s="413"/>
      <c r="O23" s="413"/>
      <c r="P23" s="413"/>
      <c r="Q23" s="411"/>
    </row>
    <row r="24" spans="1:17" ht="51">
      <c r="A24" s="430"/>
      <c r="B24" s="405"/>
      <c r="C24" s="406" t="s">
        <v>219</v>
      </c>
      <c r="D24" s="414">
        <v>3.95</v>
      </c>
      <c r="E24" s="415"/>
      <c r="F24" s="416"/>
      <c r="G24" s="416"/>
      <c r="H24" s="416"/>
      <c r="I24" s="417"/>
      <c r="J24" s="417"/>
      <c r="K24" s="417"/>
      <c r="L24" s="417"/>
      <c r="M24" s="417"/>
      <c r="N24" s="417"/>
      <c r="O24" s="413"/>
      <c r="P24" s="413"/>
      <c r="Q24" s="411"/>
    </row>
    <row r="25" spans="1:17" ht="14.25" customHeight="1">
      <c r="A25" s="389" t="s">
        <v>223</v>
      </c>
      <c r="B25" s="418"/>
      <c r="C25" s="557" t="s">
        <v>111</v>
      </c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9"/>
      <c r="Q25" s="419">
        <f>Q16</f>
        <v>641574.00000000012</v>
      </c>
    </row>
    <row r="26" spans="1:17" ht="13.9" customHeight="1">
      <c r="A26" s="389" t="s">
        <v>139</v>
      </c>
      <c r="B26" s="543" t="s">
        <v>20</v>
      </c>
      <c r="C26" s="544"/>
      <c r="D26" s="420">
        <v>1</v>
      </c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19">
        <f>ROUND(Q25*D26,2)</f>
        <v>641574</v>
      </c>
    </row>
    <row r="27" spans="1:17">
      <c r="A27" s="389" t="s">
        <v>5</v>
      </c>
      <c r="B27" s="14"/>
      <c r="C27" s="5" t="s">
        <v>14</v>
      </c>
      <c r="D27" s="421">
        <v>0.18</v>
      </c>
      <c r="E27" s="7"/>
      <c r="F27" s="8"/>
      <c r="G27" s="8"/>
      <c r="H27" s="8"/>
      <c r="I27" s="422"/>
      <c r="J27" s="422"/>
      <c r="K27" s="422"/>
      <c r="L27" s="422"/>
      <c r="M27" s="422"/>
      <c r="N27" s="422"/>
      <c r="O27" s="422"/>
      <c r="P27" s="422"/>
      <c r="Q27" s="419">
        <f>SUM(Q26*0.18)</f>
        <v>115483.31999999999</v>
      </c>
    </row>
    <row r="28" spans="1:17">
      <c r="A28" s="389" t="s">
        <v>6</v>
      </c>
      <c r="B28" s="14"/>
      <c r="C28" s="5"/>
      <c r="D28" s="540" t="s">
        <v>218</v>
      </c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2"/>
      <c r="Q28" s="152">
        <f>Q26+Q27</f>
        <v>757057.32</v>
      </c>
    </row>
    <row r="29" spans="1:17">
      <c r="A29" s="389" t="s">
        <v>112</v>
      </c>
      <c r="B29" s="545" t="s">
        <v>217</v>
      </c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6"/>
      <c r="Q29" s="151">
        <f>Q28</f>
        <v>757057.32</v>
      </c>
    </row>
    <row r="30" spans="1:17" ht="45.75" customHeight="1">
      <c r="A30" s="532" t="s">
        <v>21</v>
      </c>
      <c r="B30" s="534" t="s">
        <v>10</v>
      </c>
      <c r="C30" s="6" t="s">
        <v>11</v>
      </c>
      <c r="D30" s="16">
        <v>0.5</v>
      </c>
      <c r="E30" s="549">
        <f>Q29</f>
        <v>757057.32</v>
      </c>
      <c r="F30" s="550"/>
      <c r="G30" s="550"/>
      <c r="H30" s="550"/>
      <c r="I30" s="550"/>
      <c r="J30" s="550"/>
      <c r="K30" s="550"/>
      <c r="L30" s="17" t="s">
        <v>9</v>
      </c>
      <c r="M30" s="538">
        <f>D30</f>
        <v>0.5</v>
      </c>
      <c r="N30" s="538"/>
      <c r="O30" s="538"/>
      <c r="P30" s="423"/>
      <c r="Q30" s="15">
        <f>ROUND(E30*M30,3)</f>
        <v>378528.66</v>
      </c>
    </row>
    <row r="31" spans="1:17" ht="41.25" customHeight="1">
      <c r="A31" s="533"/>
      <c r="B31" s="535"/>
      <c r="C31" s="6" t="s">
        <v>12</v>
      </c>
      <c r="D31" s="16">
        <v>0.5</v>
      </c>
      <c r="E31" s="547">
        <f>Q29</f>
        <v>757057.32</v>
      </c>
      <c r="F31" s="548"/>
      <c r="G31" s="548"/>
      <c r="H31" s="548"/>
      <c r="I31" s="548"/>
      <c r="J31" s="548"/>
      <c r="K31" s="548"/>
      <c r="L31" s="18" t="s">
        <v>9</v>
      </c>
      <c r="M31" s="539">
        <f>D31</f>
        <v>0.5</v>
      </c>
      <c r="N31" s="539"/>
      <c r="O31" s="539"/>
      <c r="P31" s="424"/>
      <c r="Q31" s="15">
        <f>ROUND(E31*M31,3)</f>
        <v>378528.66</v>
      </c>
    </row>
    <row r="32" spans="1:17" ht="15" customHeight="1">
      <c r="A32" s="386"/>
      <c r="B32" s="386"/>
      <c r="Q32" s="386"/>
    </row>
    <row r="33" spans="1:17" ht="15" customHeight="1">
      <c r="A33" s="11"/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50"/>
    </row>
    <row r="34" spans="1:17" ht="9" customHeight="1">
      <c r="A34" s="11"/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50"/>
    </row>
    <row r="35" spans="1:17" ht="6.6" customHeight="1">
      <c r="A35" s="11"/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50"/>
    </row>
    <row r="36" spans="1:17" ht="31.5" customHeight="1">
      <c r="A36" s="11"/>
      <c r="B36" s="4" t="s">
        <v>283</v>
      </c>
      <c r="C36" s="4"/>
      <c r="D36" s="431"/>
      <c r="E36" s="431"/>
      <c r="F36" s="431"/>
      <c r="G36" s="431"/>
      <c r="H36" s="431"/>
      <c r="I36" s="4"/>
      <c r="J36" s="551" t="s">
        <v>196</v>
      </c>
      <c r="K36" s="551"/>
      <c r="L36" s="551"/>
      <c r="M36" s="551"/>
      <c r="N36" s="551"/>
      <c r="O36" s="551"/>
      <c r="P36" s="551"/>
      <c r="Q36" s="551"/>
    </row>
  </sheetData>
  <mergeCells count="28">
    <mergeCell ref="J36:Q36"/>
    <mergeCell ref="C14:D14"/>
    <mergeCell ref="C15:D15"/>
    <mergeCell ref="F16:G16"/>
    <mergeCell ref="C25:P25"/>
    <mergeCell ref="E14:P14"/>
    <mergeCell ref="E15:P15"/>
    <mergeCell ref="A30:A31"/>
    <mergeCell ref="B30:B31"/>
    <mergeCell ref="C16:D16"/>
    <mergeCell ref="M30:O30"/>
    <mergeCell ref="M31:O31"/>
    <mergeCell ref="D28:P28"/>
    <mergeCell ref="B26:C26"/>
    <mergeCell ref="B29:P29"/>
    <mergeCell ref="E31:K31"/>
    <mergeCell ref="E30:K30"/>
    <mergeCell ref="I1:Q1"/>
    <mergeCell ref="I2:Q2"/>
    <mergeCell ref="I3:Q3"/>
    <mergeCell ref="I4:Q4"/>
    <mergeCell ref="I5:Q5"/>
    <mergeCell ref="A7:Q7"/>
    <mergeCell ref="A8:Q8"/>
    <mergeCell ref="A9:Q9"/>
    <mergeCell ref="A11:Q11"/>
    <mergeCell ref="A12:Q12"/>
    <mergeCell ref="A10:Q10"/>
  </mergeCells>
  <pageMargins left="0.9055118110236221" right="0.31496062992125984" top="0.15748031496062992" bottom="0.15748031496062992" header="0.31496062992125984" footer="0.31496062992125984"/>
  <pageSetup paperSize="9" scale="8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1:R69"/>
  <sheetViews>
    <sheetView view="pageBreakPreview" zoomScaleNormal="100" zoomScaleSheetLayoutView="100" workbookViewId="0">
      <selection activeCell="C19" sqref="C19"/>
    </sheetView>
  </sheetViews>
  <sheetFormatPr defaultRowHeight="12.75"/>
  <cols>
    <col min="1" max="1" width="4" style="19" customWidth="1"/>
    <col min="2" max="2" width="35.42578125" style="19" customWidth="1"/>
    <col min="3" max="3" width="7.42578125" style="19" customWidth="1"/>
    <col min="4" max="4" width="14.85546875" style="19" customWidth="1"/>
    <col min="5" max="5" width="6.42578125" style="19" customWidth="1"/>
    <col min="6" max="6" width="2.42578125" style="19" customWidth="1"/>
    <col min="7" max="7" width="5.42578125" style="19" customWidth="1"/>
    <col min="8" max="8" width="2.42578125" style="19" customWidth="1"/>
    <col min="9" max="9" width="5" style="19" customWidth="1"/>
    <col min="10" max="10" width="1.42578125" style="19" customWidth="1"/>
    <col min="11" max="11" width="9.140625" style="19" customWidth="1"/>
    <col min="12" max="12" width="1.42578125" style="19" customWidth="1"/>
    <col min="13" max="13" width="4.140625" style="19" customWidth="1"/>
    <col min="14" max="14" width="12.42578125" style="19" customWidth="1"/>
    <col min="15" max="16" width="10.140625" style="19" bestFit="1" customWidth="1"/>
    <col min="17" max="17" width="25.42578125" style="19" customWidth="1"/>
    <col min="18" max="18" width="15.5703125" style="19" customWidth="1"/>
    <col min="19" max="19" width="4.42578125" style="19" bestFit="1" customWidth="1"/>
    <col min="20" max="20" width="1.5703125" style="19" bestFit="1" customWidth="1"/>
    <col min="21" max="21" width="4" style="19" bestFit="1" customWidth="1"/>
    <col min="22" max="22" width="1.5703125" style="19" bestFit="1" customWidth="1"/>
    <col min="23" max="23" width="4.42578125" style="19" bestFit="1" customWidth="1"/>
    <col min="24" max="24" width="1.5703125" style="19" bestFit="1" customWidth="1"/>
    <col min="25" max="25" width="3.42578125" style="19" bestFit="1" customWidth="1"/>
    <col min="26" max="256" width="9.140625" style="19"/>
    <col min="257" max="257" width="4" style="19" customWidth="1"/>
    <col min="258" max="258" width="37" style="19" customWidth="1"/>
    <col min="259" max="259" width="7" style="19" customWidth="1"/>
    <col min="260" max="260" width="18" style="19" customWidth="1"/>
    <col min="261" max="261" width="5.85546875" style="19" customWidth="1"/>
    <col min="262" max="262" width="2.42578125" style="19" customWidth="1"/>
    <col min="263" max="263" width="5.85546875" style="19" customWidth="1"/>
    <col min="264" max="264" width="2.42578125" style="19" customWidth="1"/>
    <col min="265" max="265" width="5" style="19" customWidth="1"/>
    <col min="266" max="266" width="1.42578125" style="19" customWidth="1"/>
    <col min="267" max="267" width="4.42578125" style="19" customWidth="1"/>
    <col min="268" max="268" width="1.42578125" style="19" customWidth="1"/>
    <col min="269" max="269" width="4.140625" style="19" customWidth="1"/>
    <col min="270" max="270" width="13" style="19" customWidth="1"/>
    <col min="271" max="272" width="10.140625" style="19" bestFit="1" customWidth="1"/>
    <col min="273" max="273" width="25.42578125" style="19" customWidth="1"/>
    <col min="274" max="274" width="15.5703125" style="19" customWidth="1"/>
    <col min="275" max="275" width="4.42578125" style="19" bestFit="1" customWidth="1"/>
    <col min="276" max="276" width="1.5703125" style="19" bestFit="1" customWidth="1"/>
    <col min="277" max="277" width="4" style="19" bestFit="1" customWidth="1"/>
    <col min="278" max="278" width="1.5703125" style="19" bestFit="1" customWidth="1"/>
    <col min="279" max="279" width="4.42578125" style="19" bestFit="1" customWidth="1"/>
    <col min="280" max="280" width="1.5703125" style="19" bestFit="1" customWidth="1"/>
    <col min="281" max="281" width="3.42578125" style="19" bestFit="1" customWidth="1"/>
    <col min="282" max="512" width="9.140625" style="19"/>
    <col min="513" max="513" width="4" style="19" customWidth="1"/>
    <col min="514" max="514" width="37" style="19" customWidth="1"/>
    <col min="515" max="515" width="7" style="19" customWidth="1"/>
    <col min="516" max="516" width="18" style="19" customWidth="1"/>
    <col min="517" max="517" width="5.85546875" style="19" customWidth="1"/>
    <col min="518" max="518" width="2.42578125" style="19" customWidth="1"/>
    <col min="519" max="519" width="5.85546875" style="19" customWidth="1"/>
    <col min="520" max="520" width="2.42578125" style="19" customWidth="1"/>
    <col min="521" max="521" width="5" style="19" customWidth="1"/>
    <col min="522" max="522" width="1.42578125" style="19" customWidth="1"/>
    <col min="523" max="523" width="4.42578125" style="19" customWidth="1"/>
    <col min="524" max="524" width="1.42578125" style="19" customWidth="1"/>
    <col min="525" max="525" width="4.140625" style="19" customWidth="1"/>
    <col min="526" max="526" width="13" style="19" customWidth="1"/>
    <col min="527" max="528" width="10.140625" style="19" bestFit="1" customWidth="1"/>
    <col min="529" max="529" width="25.42578125" style="19" customWidth="1"/>
    <col min="530" max="530" width="15.5703125" style="19" customWidth="1"/>
    <col min="531" max="531" width="4.42578125" style="19" bestFit="1" customWidth="1"/>
    <col min="532" max="532" width="1.5703125" style="19" bestFit="1" customWidth="1"/>
    <col min="533" max="533" width="4" style="19" bestFit="1" customWidth="1"/>
    <col min="534" max="534" width="1.5703125" style="19" bestFit="1" customWidth="1"/>
    <col min="535" max="535" width="4.42578125" style="19" bestFit="1" customWidth="1"/>
    <col min="536" max="536" width="1.5703125" style="19" bestFit="1" customWidth="1"/>
    <col min="537" max="537" width="3.42578125" style="19" bestFit="1" customWidth="1"/>
    <col min="538" max="768" width="9.140625" style="19"/>
    <col min="769" max="769" width="4" style="19" customWidth="1"/>
    <col min="770" max="770" width="37" style="19" customWidth="1"/>
    <col min="771" max="771" width="7" style="19" customWidth="1"/>
    <col min="772" max="772" width="18" style="19" customWidth="1"/>
    <col min="773" max="773" width="5.85546875" style="19" customWidth="1"/>
    <col min="774" max="774" width="2.42578125" style="19" customWidth="1"/>
    <col min="775" max="775" width="5.85546875" style="19" customWidth="1"/>
    <col min="776" max="776" width="2.42578125" style="19" customWidth="1"/>
    <col min="777" max="777" width="5" style="19" customWidth="1"/>
    <col min="778" max="778" width="1.42578125" style="19" customWidth="1"/>
    <col min="779" max="779" width="4.42578125" style="19" customWidth="1"/>
    <col min="780" max="780" width="1.42578125" style="19" customWidth="1"/>
    <col min="781" max="781" width="4.140625" style="19" customWidth="1"/>
    <col min="782" max="782" width="13" style="19" customWidth="1"/>
    <col min="783" max="784" width="10.140625" style="19" bestFit="1" customWidth="1"/>
    <col min="785" max="785" width="25.42578125" style="19" customWidth="1"/>
    <col min="786" max="786" width="15.5703125" style="19" customWidth="1"/>
    <col min="787" max="787" width="4.42578125" style="19" bestFit="1" customWidth="1"/>
    <col min="788" max="788" width="1.5703125" style="19" bestFit="1" customWidth="1"/>
    <col min="789" max="789" width="4" style="19" bestFit="1" customWidth="1"/>
    <col min="790" max="790" width="1.5703125" style="19" bestFit="1" customWidth="1"/>
    <col min="791" max="791" width="4.42578125" style="19" bestFit="1" customWidth="1"/>
    <col min="792" max="792" width="1.5703125" style="19" bestFit="1" customWidth="1"/>
    <col min="793" max="793" width="3.42578125" style="19" bestFit="1" customWidth="1"/>
    <col min="794" max="1024" width="9.140625" style="19"/>
    <col min="1025" max="1025" width="4" style="19" customWidth="1"/>
    <col min="1026" max="1026" width="37" style="19" customWidth="1"/>
    <col min="1027" max="1027" width="7" style="19" customWidth="1"/>
    <col min="1028" max="1028" width="18" style="19" customWidth="1"/>
    <col min="1029" max="1029" width="5.85546875" style="19" customWidth="1"/>
    <col min="1030" max="1030" width="2.42578125" style="19" customWidth="1"/>
    <col min="1031" max="1031" width="5.85546875" style="19" customWidth="1"/>
    <col min="1032" max="1032" width="2.42578125" style="19" customWidth="1"/>
    <col min="1033" max="1033" width="5" style="19" customWidth="1"/>
    <col min="1034" max="1034" width="1.42578125" style="19" customWidth="1"/>
    <col min="1035" max="1035" width="4.42578125" style="19" customWidth="1"/>
    <col min="1036" max="1036" width="1.42578125" style="19" customWidth="1"/>
    <col min="1037" max="1037" width="4.140625" style="19" customWidth="1"/>
    <col min="1038" max="1038" width="13" style="19" customWidth="1"/>
    <col min="1039" max="1040" width="10.140625" style="19" bestFit="1" customWidth="1"/>
    <col min="1041" max="1041" width="25.42578125" style="19" customWidth="1"/>
    <col min="1042" max="1042" width="15.5703125" style="19" customWidth="1"/>
    <col min="1043" max="1043" width="4.42578125" style="19" bestFit="1" customWidth="1"/>
    <col min="1044" max="1044" width="1.5703125" style="19" bestFit="1" customWidth="1"/>
    <col min="1045" max="1045" width="4" style="19" bestFit="1" customWidth="1"/>
    <col min="1046" max="1046" width="1.5703125" style="19" bestFit="1" customWidth="1"/>
    <col min="1047" max="1047" width="4.42578125" style="19" bestFit="1" customWidth="1"/>
    <col min="1048" max="1048" width="1.5703125" style="19" bestFit="1" customWidth="1"/>
    <col min="1049" max="1049" width="3.42578125" style="19" bestFit="1" customWidth="1"/>
    <col min="1050" max="1280" width="9.140625" style="19"/>
    <col min="1281" max="1281" width="4" style="19" customWidth="1"/>
    <col min="1282" max="1282" width="37" style="19" customWidth="1"/>
    <col min="1283" max="1283" width="7" style="19" customWidth="1"/>
    <col min="1284" max="1284" width="18" style="19" customWidth="1"/>
    <col min="1285" max="1285" width="5.85546875" style="19" customWidth="1"/>
    <col min="1286" max="1286" width="2.42578125" style="19" customWidth="1"/>
    <col min="1287" max="1287" width="5.85546875" style="19" customWidth="1"/>
    <col min="1288" max="1288" width="2.42578125" style="19" customWidth="1"/>
    <col min="1289" max="1289" width="5" style="19" customWidth="1"/>
    <col min="1290" max="1290" width="1.42578125" style="19" customWidth="1"/>
    <col min="1291" max="1291" width="4.42578125" style="19" customWidth="1"/>
    <col min="1292" max="1292" width="1.42578125" style="19" customWidth="1"/>
    <col min="1293" max="1293" width="4.140625" style="19" customWidth="1"/>
    <col min="1294" max="1294" width="13" style="19" customWidth="1"/>
    <col min="1295" max="1296" width="10.140625" style="19" bestFit="1" customWidth="1"/>
    <col min="1297" max="1297" width="25.42578125" style="19" customWidth="1"/>
    <col min="1298" max="1298" width="15.5703125" style="19" customWidth="1"/>
    <col min="1299" max="1299" width="4.42578125" style="19" bestFit="1" customWidth="1"/>
    <col min="1300" max="1300" width="1.5703125" style="19" bestFit="1" customWidth="1"/>
    <col min="1301" max="1301" width="4" style="19" bestFit="1" customWidth="1"/>
    <col min="1302" max="1302" width="1.5703125" style="19" bestFit="1" customWidth="1"/>
    <col min="1303" max="1303" width="4.42578125" style="19" bestFit="1" customWidth="1"/>
    <col min="1304" max="1304" width="1.5703125" style="19" bestFit="1" customWidth="1"/>
    <col min="1305" max="1305" width="3.42578125" style="19" bestFit="1" customWidth="1"/>
    <col min="1306" max="1536" width="9.140625" style="19"/>
    <col min="1537" max="1537" width="4" style="19" customWidth="1"/>
    <col min="1538" max="1538" width="37" style="19" customWidth="1"/>
    <col min="1539" max="1539" width="7" style="19" customWidth="1"/>
    <col min="1540" max="1540" width="18" style="19" customWidth="1"/>
    <col min="1541" max="1541" width="5.85546875" style="19" customWidth="1"/>
    <col min="1542" max="1542" width="2.42578125" style="19" customWidth="1"/>
    <col min="1543" max="1543" width="5.85546875" style="19" customWidth="1"/>
    <col min="1544" max="1544" width="2.42578125" style="19" customWidth="1"/>
    <col min="1545" max="1545" width="5" style="19" customWidth="1"/>
    <col min="1546" max="1546" width="1.42578125" style="19" customWidth="1"/>
    <col min="1547" max="1547" width="4.42578125" style="19" customWidth="1"/>
    <col min="1548" max="1548" width="1.42578125" style="19" customWidth="1"/>
    <col min="1549" max="1549" width="4.140625" style="19" customWidth="1"/>
    <col min="1550" max="1550" width="13" style="19" customWidth="1"/>
    <col min="1551" max="1552" width="10.140625" style="19" bestFit="1" customWidth="1"/>
    <col min="1553" max="1553" width="25.42578125" style="19" customWidth="1"/>
    <col min="1554" max="1554" width="15.5703125" style="19" customWidth="1"/>
    <col min="1555" max="1555" width="4.42578125" style="19" bestFit="1" customWidth="1"/>
    <col min="1556" max="1556" width="1.5703125" style="19" bestFit="1" customWidth="1"/>
    <col min="1557" max="1557" width="4" style="19" bestFit="1" customWidth="1"/>
    <col min="1558" max="1558" width="1.5703125" style="19" bestFit="1" customWidth="1"/>
    <col min="1559" max="1559" width="4.42578125" style="19" bestFit="1" customWidth="1"/>
    <col min="1560" max="1560" width="1.5703125" style="19" bestFit="1" customWidth="1"/>
    <col min="1561" max="1561" width="3.42578125" style="19" bestFit="1" customWidth="1"/>
    <col min="1562" max="1792" width="9.140625" style="19"/>
    <col min="1793" max="1793" width="4" style="19" customWidth="1"/>
    <col min="1794" max="1794" width="37" style="19" customWidth="1"/>
    <col min="1795" max="1795" width="7" style="19" customWidth="1"/>
    <col min="1796" max="1796" width="18" style="19" customWidth="1"/>
    <col min="1797" max="1797" width="5.85546875" style="19" customWidth="1"/>
    <col min="1798" max="1798" width="2.42578125" style="19" customWidth="1"/>
    <col min="1799" max="1799" width="5.85546875" style="19" customWidth="1"/>
    <col min="1800" max="1800" width="2.42578125" style="19" customWidth="1"/>
    <col min="1801" max="1801" width="5" style="19" customWidth="1"/>
    <col min="1802" max="1802" width="1.42578125" style="19" customWidth="1"/>
    <col min="1803" max="1803" width="4.42578125" style="19" customWidth="1"/>
    <col min="1804" max="1804" width="1.42578125" style="19" customWidth="1"/>
    <col min="1805" max="1805" width="4.140625" style="19" customWidth="1"/>
    <col min="1806" max="1806" width="13" style="19" customWidth="1"/>
    <col min="1807" max="1808" width="10.140625" style="19" bestFit="1" customWidth="1"/>
    <col min="1809" max="1809" width="25.42578125" style="19" customWidth="1"/>
    <col min="1810" max="1810" width="15.5703125" style="19" customWidth="1"/>
    <col min="1811" max="1811" width="4.42578125" style="19" bestFit="1" customWidth="1"/>
    <col min="1812" max="1812" width="1.5703125" style="19" bestFit="1" customWidth="1"/>
    <col min="1813" max="1813" width="4" style="19" bestFit="1" customWidth="1"/>
    <col min="1814" max="1814" width="1.5703125" style="19" bestFit="1" customWidth="1"/>
    <col min="1815" max="1815" width="4.42578125" style="19" bestFit="1" customWidth="1"/>
    <col min="1816" max="1816" width="1.5703125" style="19" bestFit="1" customWidth="1"/>
    <col min="1817" max="1817" width="3.42578125" style="19" bestFit="1" customWidth="1"/>
    <col min="1818" max="2048" width="9.140625" style="19"/>
    <col min="2049" max="2049" width="4" style="19" customWidth="1"/>
    <col min="2050" max="2050" width="37" style="19" customWidth="1"/>
    <col min="2051" max="2051" width="7" style="19" customWidth="1"/>
    <col min="2052" max="2052" width="18" style="19" customWidth="1"/>
    <col min="2053" max="2053" width="5.85546875" style="19" customWidth="1"/>
    <col min="2054" max="2054" width="2.42578125" style="19" customWidth="1"/>
    <col min="2055" max="2055" width="5.85546875" style="19" customWidth="1"/>
    <col min="2056" max="2056" width="2.42578125" style="19" customWidth="1"/>
    <col min="2057" max="2057" width="5" style="19" customWidth="1"/>
    <col min="2058" max="2058" width="1.42578125" style="19" customWidth="1"/>
    <col min="2059" max="2059" width="4.42578125" style="19" customWidth="1"/>
    <col min="2060" max="2060" width="1.42578125" style="19" customWidth="1"/>
    <col min="2061" max="2061" width="4.140625" style="19" customWidth="1"/>
    <col min="2062" max="2062" width="13" style="19" customWidth="1"/>
    <col min="2063" max="2064" width="10.140625" style="19" bestFit="1" customWidth="1"/>
    <col min="2065" max="2065" width="25.42578125" style="19" customWidth="1"/>
    <col min="2066" max="2066" width="15.5703125" style="19" customWidth="1"/>
    <col min="2067" max="2067" width="4.42578125" style="19" bestFit="1" customWidth="1"/>
    <col min="2068" max="2068" width="1.5703125" style="19" bestFit="1" customWidth="1"/>
    <col min="2069" max="2069" width="4" style="19" bestFit="1" customWidth="1"/>
    <col min="2070" max="2070" width="1.5703125" style="19" bestFit="1" customWidth="1"/>
    <col min="2071" max="2071" width="4.42578125" style="19" bestFit="1" customWidth="1"/>
    <col min="2072" max="2072" width="1.5703125" style="19" bestFit="1" customWidth="1"/>
    <col min="2073" max="2073" width="3.42578125" style="19" bestFit="1" customWidth="1"/>
    <col min="2074" max="2304" width="9.140625" style="19"/>
    <col min="2305" max="2305" width="4" style="19" customWidth="1"/>
    <col min="2306" max="2306" width="37" style="19" customWidth="1"/>
    <col min="2307" max="2307" width="7" style="19" customWidth="1"/>
    <col min="2308" max="2308" width="18" style="19" customWidth="1"/>
    <col min="2309" max="2309" width="5.85546875" style="19" customWidth="1"/>
    <col min="2310" max="2310" width="2.42578125" style="19" customWidth="1"/>
    <col min="2311" max="2311" width="5.85546875" style="19" customWidth="1"/>
    <col min="2312" max="2312" width="2.42578125" style="19" customWidth="1"/>
    <col min="2313" max="2313" width="5" style="19" customWidth="1"/>
    <col min="2314" max="2314" width="1.42578125" style="19" customWidth="1"/>
    <col min="2315" max="2315" width="4.42578125" style="19" customWidth="1"/>
    <col min="2316" max="2316" width="1.42578125" style="19" customWidth="1"/>
    <col min="2317" max="2317" width="4.140625" style="19" customWidth="1"/>
    <col min="2318" max="2318" width="13" style="19" customWidth="1"/>
    <col min="2319" max="2320" width="10.140625" style="19" bestFit="1" customWidth="1"/>
    <col min="2321" max="2321" width="25.42578125" style="19" customWidth="1"/>
    <col min="2322" max="2322" width="15.5703125" style="19" customWidth="1"/>
    <col min="2323" max="2323" width="4.42578125" style="19" bestFit="1" customWidth="1"/>
    <col min="2324" max="2324" width="1.5703125" style="19" bestFit="1" customWidth="1"/>
    <col min="2325" max="2325" width="4" style="19" bestFit="1" customWidth="1"/>
    <col min="2326" max="2326" width="1.5703125" style="19" bestFit="1" customWidth="1"/>
    <col min="2327" max="2327" width="4.42578125" style="19" bestFit="1" customWidth="1"/>
    <col min="2328" max="2328" width="1.5703125" style="19" bestFit="1" customWidth="1"/>
    <col min="2329" max="2329" width="3.42578125" style="19" bestFit="1" customWidth="1"/>
    <col min="2330" max="2560" width="9.140625" style="19"/>
    <col min="2561" max="2561" width="4" style="19" customWidth="1"/>
    <col min="2562" max="2562" width="37" style="19" customWidth="1"/>
    <col min="2563" max="2563" width="7" style="19" customWidth="1"/>
    <col min="2564" max="2564" width="18" style="19" customWidth="1"/>
    <col min="2565" max="2565" width="5.85546875" style="19" customWidth="1"/>
    <col min="2566" max="2566" width="2.42578125" style="19" customWidth="1"/>
    <col min="2567" max="2567" width="5.85546875" style="19" customWidth="1"/>
    <col min="2568" max="2568" width="2.42578125" style="19" customWidth="1"/>
    <col min="2569" max="2569" width="5" style="19" customWidth="1"/>
    <col min="2570" max="2570" width="1.42578125" style="19" customWidth="1"/>
    <col min="2571" max="2571" width="4.42578125" style="19" customWidth="1"/>
    <col min="2572" max="2572" width="1.42578125" style="19" customWidth="1"/>
    <col min="2573" max="2573" width="4.140625" style="19" customWidth="1"/>
    <col min="2574" max="2574" width="13" style="19" customWidth="1"/>
    <col min="2575" max="2576" width="10.140625" style="19" bestFit="1" customWidth="1"/>
    <col min="2577" max="2577" width="25.42578125" style="19" customWidth="1"/>
    <col min="2578" max="2578" width="15.5703125" style="19" customWidth="1"/>
    <col min="2579" max="2579" width="4.42578125" style="19" bestFit="1" customWidth="1"/>
    <col min="2580" max="2580" width="1.5703125" style="19" bestFit="1" customWidth="1"/>
    <col min="2581" max="2581" width="4" style="19" bestFit="1" customWidth="1"/>
    <col min="2582" max="2582" width="1.5703125" style="19" bestFit="1" customWidth="1"/>
    <col min="2583" max="2583" width="4.42578125" style="19" bestFit="1" customWidth="1"/>
    <col min="2584" max="2584" width="1.5703125" style="19" bestFit="1" customWidth="1"/>
    <col min="2585" max="2585" width="3.42578125" style="19" bestFit="1" customWidth="1"/>
    <col min="2586" max="2816" width="9.140625" style="19"/>
    <col min="2817" max="2817" width="4" style="19" customWidth="1"/>
    <col min="2818" max="2818" width="37" style="19" customWidth="1"/>
    <col min="2819" max="2819" width="7" style="19" customWidth="1"/>
    <col min="2820" max="2820" width="18" style="19" customWidth="1"/>
    <col min="2821" max="2821" width="5.85546875" style="19" customWidth="1"/>
    <col min="2822" max="2822" width="2.42578125" style="19" customWidth="1"/>
    <col min="2823" max="2823" width="5.85546875" style="19" customWidth="1"/>
    <col min="2824" max="2824" width="2.42578125" style="19" customWidth="1"/>
    <col min="2825" max="2825" width="5" style="19" customWidth="1"/>
    <col min="2826" max="2826" width="1.42578125" style="19" customWidth="1"/>
    <col min="2827" max="2827" width="4.42578125" style="19" customWidth="1"/>
    <col min="2828" max="2828" width="1.42578125" style="19" customWidth="1"/>
    <col min="2829" max="2829" width="4.140625" style="19" customWidth="1"/>
    <col min="2830" max="2830" width="13" style="19" customWidth="1"/>
    <col min="2831" max="2832" width="10.140625" style="19" bestFit="1" customWidth="1"/>
    <col min="2833" max="2833" width="25.42578125" style="19" customWidth="1"/>
    <col min="2834" max="2834" width="15.5703125" style="19" customWidth="1"/>
    <col min="2835" max="2835" width="4.42578125" style="19" bestFit="1" customWidth="1"/>
    <col min="2836" max="2836" width="1.5703125" style="19" bestFit="1" customWidth="1"/>
    <col min="2837" max="2837" width="4" style="19" bestFit="1" customWidth="1"/>
    <col min="2838" max="2838" width="1.5703125" style="19" bestFit="1" customWidth="1"/>
    <col min="2839" max="2839" width="4.42578125" style="19" bestFit="1" customWidth="1"/>
    <col min="2840" max="2840" width="1.5703125" style="19" bestFit="1" customWidth="1"/>
    <col min="2841" max="2841" width="3.42578125" style="19" bestFit="1" customWidth="1"/>
    <col min="2842" max="3072" width="9.140625" style="19"/>
    <col min="3073" max="3073" width="4" style="19" customWidth="1"/>
    <col min="3074" max="3074" width="37" style="19" customWidth="1"/>
    <col min="3075" max="3075" width="7" style="19" customWidth="1"/>
    <col min="3076" max="3076" width="18" style="19" customWidth="1"/>
    <col min="3077" max="3077" width="5.85546875" style="19" customWidth="1"/>
    <col min="3078" max="3078" width="2.42578125" style="19" customWidth="1"/>
    <col min="3079" max="3079" width="5.85546875" style="19" customWidth="1"/>
    <col min="3080" max="3080" width="2.42578125" style="19" customWidth="1"/>
    <col min="3081" max="3081" width="5" style="19" customWidth="1"/>
    <col min="3082" max="3082" width="1.42578125" style="19" customWidth="1"/>
    <col min="3083" max="3083" width="4.42578125" style="19" customWidth="1"/>
    <col min="3084" max="3084" width="1.42578125" style="19" customWidth="1"/>
    <col min="3085" max="3085" width="4.140625" style="19" customWidth="1"/>
    <col min="3086" max="3086" width="13" style="19" customWidth="1"/>
    <col min="3087" max="3088" width="10.140625" style="19" bestFit="1" customWidth="1"/>
    <col min="3089" max="3089" width="25.42578125" style="19" customWidth="1"/>
    <col min="3090" max="3090" width="15.5703125" style="19" customWidth="1"/>
    <col min="3091" max="3091" width="4.42578125" style="19" bestFit="1" customWidth="1"/>
    <col min="3092" max="3092" width="1.5703125" style="19" bestFit="1" customWidth="1"/>
    <col min="3093" max="3093" width="4" style="19" bestFit="1" customWidth="1"/>
    <col min="3094" max="3094" width="1.5703125" style="19" bestFit="1" customWidth="1"/>
    <col min="3095" max="3095" width="4.42578125" style="19" bestFit="1" customWidth="1"/>
    <col min="3096" max="3096" width="1.5703125" style="19" bestFit="1" customWidth="1"/>
    <col min="3097" max="3097" width="3.42578125" style="19" bestFit="1" customWidth="1"/>
    <col min="3098" max="3328" width="9.140625" style="19"/>
    <col min="3329" max="3329" width="4" style="19" customWidth="1"/>
    <col min="3330" max="3330" width="37" style="19" customWidth="1"/>
    <col min="3331" max="3331" width="7" style="19" customWidth="1"/>
    <col min="3332" max="3332" width="18" style="19" customWidth="1"/>
    <col min="3333" max="3333" width="5.85546875" style="19" customWidth="1"/>
    <col min="3334" max="3334" width="2.42578125" style="19" customWidth="1"/>
    <col min="3335" max="3335" width="5.85546875" style="19" customWidth="1"/>
    <col min="3336" max="3336" width="2.42578125" style="19" customWidth="1"/>
    <col min="3337" max="3337" width="5" style="19" customWidth="1"/>
    <col min="3338" max="3338" width="1.42578125" style="19" customWidth="1"/>
    <col min="3339" max="3339" width="4.42578125" style="19" customWidth="1"/>
    <col min="3340" max="3340" width="1.42578125" style="19" customWidth="1"/>
    <col min="3341" max="3341" width="4.140625" style="19" customWidth="1"/>
    <col min="3342" max="3342" width="13" style="19" customWidth="1"/>
    <col min="3343" max="3344" width="10.140625" style="19" bestFit="1" customWidth="1"/>
    <col min="3345" max="3345" width="25.42578125" style="19" customWidth="1"/>
    <col min="3346" max="3346" width="15.5703125" style="19" customWidth="1"/>
    <col min="3347" max="3347" width="4.42578125" style="19" bestFit="1" customWidth="1"/>
    <col min="3348" max="3348" width="1.5703125" style="19" bestFit="1" customWidth="1"/>
    <col min="3349" max="3349" width="4" style="19" bestFit="1" customWidth="1"/>
    <col min="3350" max="3350" width="1.5703125" style="19" bestFit="1" customWidth="1"/>
    <col min="3351" max="3351" width="4.42578125" style="19" bestFit="1" customWidth="1"/>
    <col min="3352" max="3352" width="1.5703125" style="19" bestFit="1" customWidth="1"/>
    <col min="3353" max="3353" width="3.42578125" style="19" bestFit="1" customWidth="1"/>
    <col min="3354" max="3584" width="9.140625" style="19"/>
    <col min="3585" max="3585" width="4" style="19" customWidth="1"/>
    <col min="3586" max="3586" width="37" style="19" customWidth="1"/>
    <col min="3587" max="3587" width="7" style="19" customWidth="1"/>
    <col min="3588" max="3588" width="18" style="19" customWidth="1"/>
    <col min="3589" max="3589" width="5.85546875" style="19" customWidth="1"/>
    <col min="3590" max="3590" width="2.42578125" style="19" customWidth="1"/>
    <col min="3591" max="3591" width="5.85546875" style="19" customWidth="1"/>
    <col min="3592" max="3592" width="2.42578125" style="19" customWidth="1"/>
    <col min="3593" max="3593" width="5" style="19" customWidth="1"/>
    <col min="3594" max="3594" width="1.42578125" style="19" customWidth="1"/>
    <col min="3595" max="3595" width="4.42578125" style="19" customWidth="1"/>
    <col min="3596" max="3596" width="1.42578125" style="19" customWidth="1"/>
    <col min="3597" max="3597" width="4.140625" style="19" customWidth="1"/>
    <col min="3598" max="3598" width="13" style="19" customWidth="1"/>
    <col min="3599" max="3600" width="10.140625" style="19" bestFit="1" customWidth="1"/>
    <col min="3601" max="3601" width="25.42578125" style="19" customWidth="1"/>
    <col min="3602" max="3602" width="15.5703125" style="19" customWidth="1"/>
    <col min="3603" max="3603" width="4.42578125" style="19" bestFit="1" customWidth="1"/>
    <col min="3604" max="3604" width="1.5703125" style="19" bestFit="1" customWidth="1"/>
    <col min="3605" max="3605" width="4" style="19" bestFit="1" customWidth="1"/>
    <col min="3606" max="3606" width="1.5703125" style="19" bestFit="1" customWidth="1"/>
    <col min="3607" max="3607" width="4.42578125" style="19" bestFit="1" customWidth="1"/>
    <col min="3608" max="3608" width="1.5703125" style="19" bestFit="1" customWidth="1"/>
    <col min="3609" max="3609" width="3.42578125" style="19" bestFit="1" customWidth="1"/>
    <col min="3610" max="3840" width="9.140625" style="19"/>
    <col min="3841" max="3841" width="4" style="19" customWidth="1"/>
    <col min="3842" max="3842" width="37" style="19" customWidth="1"/>
    <col min="3843" max="3843" width="7" style="19" customWidth="1"/>
    <col min="3844" max="3844" width="18" style="19" customWidth="1"/>
    <col min="3845" max="3845" width="5.85546875" style="19" customWidth="1"/>
    <col min="3846" max="3846" width="2.42578125" style="19" customWidth="1"/>
    <col min="3847" max="3847" width="5.85546875" style="19" customWidth="1"/>
    <col min="3848" max="3848" width="2.42578125" style="19" customWidth="1"/>
    <col min="3849" max="3849" width="5" style="19" customWidth="1"/>
    <col min="3850" max="3850" width="1.42578125" style="19" customWidth="1"/>
    <col min="3851" max="3851" width="4.42578125" style="19" customWidth="1"/>
    <col min="3852" max="3852" width="1.42578125" style="19" customWidth="1"/>
    <col min="3853" max="3853" width="4.140625" style="19" customWidth="1"/>
    <col min="3854" max="3854" width="13" style="19" customWidth="1"/>
    <col min="3855" max="3856" width="10.140625" style="19" bestFit="1" customWidth="1"/>
    <col min="3857" max="3857" width="25.42578125" style="19" customWidth="1"/>
    <col min="3858" max="3858" width="15.5703125" style="19" customWidth="1"/>
    <col min="3859" max="3859" width="4.42578125" style="19" bestFit="1" customWidth="1"/>
    <col min="3860" max="3860" width="1.5703125" style="19" bestFit="1" customWidth="1"/>
    <col min="3861" max="3861" width="4" style="19" bestFit="1" customWidth="1"/>
    <col min="3862" max="3862" width="1.5703125" style="19" bestFit="1" customWidth="1"/>
    <col min="3863" max="3863" width="4.42578125" style="19" bestFit="1" customWidth="1"/>
    <col min="3864" max="3864" width="1.5703125" style="19" bestFit="1" customWidth="1"/>
    <col min="3865" max="3865" width="3.42578125" style="19" bestFit="1" customWidth="1"/>
    <col min="3866" max="4096" width="9.140625" style="19"/>
    <col min="4097" max="4097" width="4" style="19" customWidth="1"/>
    <col min="4098" max="4098" width="37" style="19" customWidth="1"/>
    <col min="4099" max="4099" width="7" style="19" customWidth="1"/>
    <col min="4100" max="4100" width="18" style="19" customWidth="1"/>
    <col min="4101" max="4101" width="5.85546875" style="19" customWidth="1"/>
    <col min="4102" max="4102" width="2.42578125" style="19" customWidth="1"/>
    <col min="4103" max="4103" width="5.85546875" style="19" customWidth="1"/>
    <col min="4104" max="4104" width="2.42578125" style="19" customWidth="1"/>
    <col min="4105" max="4105" width="5" style="19" customWidth="1"/>
    <col min="4106" max="4106" width="1.42578125" style="19" customWidth="1"/>
    <col min="4107" max="4107" width="4.42578125" style="19" customWidth="1"/>
    <col min="4108" max="4108" width="1.42578125" style="19" customWidth="1"/>
    <col min="4109" max="4109" width="4.140625" style="19" customWidth="1"/>
    <col min="4110" max="4110" width="13" style="19" customWidth="1"/>
    <col min="4111" max="4112" width="10.140625" style="19" bestFit="1" customWidth="1"/>
    <col min="4113" max="4113" width="25.42578125" style="19" customWidth="1"/>
    <col min="4114" max="4114" width="15.5703125" style="19" customWidth="1"/>
    <col min="4115" max="4115" width="4.42578125" style="19" bestFit="1" customWidth="1"/>
    <col min="4116" max="4116" width="1.5703125" style="19" bestFit="1" customWidth="1"/>
    <col min="4117" max="4117" width="4" style="19" bestFit="1" customWidth="1"/>
    <col min="4118" max="4118" width="1.5703125" style="19" bestFit="1" customWidth="1"/>
    <col min="4119" max="4119" width="4.42578125" style="19" bestFit="1" customWidth="1"/>
    <col min="4120" max="4120" width="1.5703125" style="19" bestFit="1" customWidth="1"/>
    <col min="4121" max="4121" width="3.42578125" style="19" bestFit="1" customWidth="1"/>
    <col min="4122" max="4352" width="9.140625" style="19"/>
    <col min="4353" max="4353" width="4" style="19" customWidth="1"/>
    <col min="4354" max="4354" width="37" style="19" customWidth="1"/>
    <col min="4355" max="4355" width="7" style="19" customWidth="1"/>
    <col min="4356" max="4356" width="18" style="19" customWidth="1"/>
    <col min="4357" max="4357" width="5.85546875" style="19" customWidth="1"/>
    <col min="4358" max="4358" width="2.42578125" style="19" customWidth="1"/>
    <col min="4359" max="4359" width="5.85546875" style="19" customWidth="1"/>
    <col min="4360" max="4360" width="2.42578125" style="19" customWidth="1"/>
    <col min="4361" max="4361" width="5" style="19" customWidth="1"/>
    <col min="4362" max="4362" width="1.42578125" style="19" customWidth="1"/>
    <col min="4363" max="4363" width="4.42578125" style="19" customWidth="1"/>
    <col min="4364" max="4364" width="1.42578125" style="19" customWidth="1"/>
    <col min="4365" max="4365" width="4.140625" style="19" customWidth="1"/>
    <col min="4366" max="4366" width="13" style="19" customWidth="1"/>
    <col min="4367" max="4368" width="10.140625" style="19" bestFit="1" customWidth="1"/>
    <col min="4369" max="4369" width="25.42578125" style="19" customWidth="1"/>
    <col min="4370" max="4370" width="15.5703125" style="19" customWidth="1"/>
    <col min="4371" max="4371" width="4.42578125" style="19" bestFit="1" customWidth="1"/>
    <col min="4372" max="4372" width="1.5703125" style="19" bestFit="1" customWidth="1"/>
    <col min="4373" max="4373" width="4" style="19" bestFit="1" customWidth="1"/>
    <col min="4374" max="4374" width="1.5703125" style="19" bestFit="1" customWidth="1"/>
    <col min="4375" max="4375" width="4.42578125" style="19" bestFit="1" customWidth="1"/>
    <col min="4376" max="4376" width="1.5703125" style="19" bestFit="1" customWidth="1"/>
    <col min="4377" max="4377" width="3.42578125" style="19" bestFit="1" customWidth="1"/>
    <col min="4378" max="4608" width="9.140625" style="19"/>
    <col min="4609" max="4609" width="4" style="19" customWidth="1"/>
    <col min="4610" max="4610" width="37" style="19" customWidth="1"/>
    <col min="4611" max="4611" width="7" style="19" customWidth="1"/>
    <col min="4612" max="4612" width="18" style="19" customWidth="1"/>
    <col min="4613" max="4613" width="5.85546875" style="19" customWidth="1"/>
    <col min="4614" max="4614" width="2.42578125" style="19" customWidth="1"/>
    <col min="4615" max="4615" width="5.85546875" style="19" customWidth="1"/>
    <col min="4616" max="4616" width="2.42578125" style="19" customWidth="1"/>
    <col min="4617" max="4617" width="5" style="19" customWidth="1"/>
    <col min="4618" max="4618" width="1.42578125" style="19" customWidth="1"/>
    <col min="4619" max="4619" width="4.42578125" style="19" customWidth="1"/>
    <col min="4620" max="4620" width="1.42578125" style="19" customWidth="1"/>
    <col min="4621" max="4621" width="4.140625" style="19" customWidth="1"/>
    <col min="4622" max="4622" width="13" style="19" customWidth="1"/>
    <col min="4623" max="4624" width="10.140625" style="19" bestFit="1" customWidth="1"/>
    <col min="4625" max="4625" width="25.42578125" style="19" customWidth="1"/>
    <col min="4626" max="4626" width="15.5703125" style="19" customWidth="1"/>
    <col min="4627" max="4627" width="4.42578125" style="19" bestFit="1" customWidth="1"/>
    <col min="4628" max="4628" width="1.5703125" style="19" bestFit="1" customWidth="1"/>
    <col min="4629" max="4629" width="4" style="19" bestFit="1" customWidth="1"/>
    <col min="4630" max="4630" width="1.5703125" style="19" bestFit="1" customWidth="1"/>
    <col min="4631" max="4631" width="4.42578125" style="19" bestFit="1" customWidth="1"/>
    <col min="4632" max="4632" width="1.5703125" style="19" bestFit="1" customWidth="1"/>
    <col min="4633" max="4633" width="3.42578125" style="19" bestFit="1" customWidth="1"/>
    <col min="4634" max="4864" width="9.140625" style="19"/>
    <col min="4865" max="4865" width="4" style="19" customWidth="1"/>
    <col min="4866" max="4866" width="37" style="19" customWidth="1"/>
    <col min="4867" max="4867" width="7" style="19" customWidth="1"/>
    <col min="4868" max="4868" width="18" style="19" customWidth="1"/>
    <col min="4869" max="4869" width="5.85546875" style="19" customWidth="1"/>
    <col min="4870" max="4870" width="2.42578125" style="19" customWidth="1"/>
    <col min="4871" max="4871" width="5.85546875" style="19" customWidth="1"/>
    <col min="4872" max="4872" width="2.42578125" style="19" customWidth="1"/>
    <col min="4873" max="4873" width="5" style="19" customWidth="1"/>
    <col min="4874" max="4874" width="1.42578125" style="19" customWidth="1"/>
    <col min="4875" max="4875" width="4.42578125" style="19" customWidth="1"/>
    <col min="4876" max="4876" width="1.42578125" style="19" customWidth="1"/>
    <col min="4877" max="4877" width="4.140625" style="19" customWidth="1"/>
    <col min="4878" max="4878" width="13" style="19" customWidth="1"/>
    <col min="4879" max="4880" width="10.140625" style="19" bestFit="1" customWidth="1"/>
    <col min="4881" max="4881" width="25.42578125" style="19" customWidth="1"/>
    <col min="4882" max="4882" width="15.5703125" style="19" customWidth="1"/>
    <col min="4883" max="4883" width="4.42578125" style="19" bestFit="1" customWidth="1"/>
    <col min="4884" max="4884" width="1.5703125" style="19" bestFit="1" customWidth="1"/>
    <col min="4885" max="4885" width="4" style="19" bestFit="1" customWidth="1"/>
    <col min="4886" max="4886" width="1.5703125" style="19" bestFit="1" customWidth="1"/>
    <col min="4887" max="4887" width="4.42578125" style="19" bestFit="1" customWidth="1"/>
    <col min="4888" max="4888" width="1.5703125" style="19" bestFit="1" customWidth="1"/>
    <col min="4889" max="4889" width="3.42578125" style="19" bestFit="1" customWidth="1"/>
    <col min="4890" max="5120" width="9.140625" style="19"/>
    <col min="5121" max="5121" width="4" style="19" customWidth="1"/>
    <col min="5122" max="5122" width="37" style="19" customWidth="1"/>
    <col min="5123" max="5123" width="7" style="19" customWidth="1"/>
    <col min="5124" max="5124" width="18" style="19" customWidth="1"/>
    <col min="5125" max="5125" width="5.85546875" style="19" customWidth="1"/>
    <col min="5126" max="5126" width="2.42578125" style="19" customWidth="1"/>
    <col min="5127" max="5127" width="5.85546875" style="19" customWidth="1"/>
    <col min="5128" max="5128" width="2.42578125" style="19" customWidth="1"/>
    <col min="5129" max="5129" width="5" style="19" customWidth="1"/>
    <col min="5130" max="5130" width="1.42578125" style="19" customWidth="1"/>
    <col min="5131" max="5131" width="4.42578125" style="19" customWidth="1"/>
    <col min="5132" max="5132" width="1.42578125" style="19" customWidth="1"/>
    <col min="5133" max="5133" width="4.140625" style="19" customWidth="1"/>
    <col min="5134" max="5134" width="13" style="19" customWidth="1"/>
    <col min="5135" max="5136" width="10.140625" style="19" bestFit="1" customWidth="1"/>
    <col min="5137" max="5137" width="25.42578125" style="19" customWidth="1"/>
    <col min="5138" max="5138" width="15.5703125" style="19" customWidth="1"/>
    <col min="5139" max="5139" width="4.42578125" style="19" bestFit="1" customWidth="1"/>
    <col min="5140" max="5140" width="1.5703125" style="19" bestFit="1" customWidth="1"/>
    <col min="5141" max="5141" width="4" style="19" bestFit="1" customWidth="1"/>
    <col min="5142" max="5142" width="1.5703125" style="19" bestFit="1" customWidth="1"/>
    <col min="5143" max="5143" width="4.42578125" style="19" bestFit="1" customWidth="1"/>
    <col min="5144" max="5144" width="1.5703125" style="19" bestFit="1" customWidth="1"/>
    <col min="5145" max="5145" width="3.42578125" style="19" bestFit="1" customWidth="1"/>
    <col min="5146" max="5376" width="9.140625" style="19"/>
    <col min="5377" max="5377" width="4" style="19" customWidth="1"/>
    <col min="5378" max="5378" width="37" style="19" customWidth="1"/>
    <col min="5379" max="5379" width="7" style="19" customWidth="1"/>
    <col min="5380" max="5380" width="18" style="19" customWidth="1"/>
    <col min="5381" max="5381" width="5.85546875" style="19" customWidth="1"/>
    <col min="5382" max="5382" width="2.42578125" style="19" customWidth="1"/>
    <col min="5383" max="5383" width="5.85546875" style="19" customWidth="1"/>
    <col min="5384" max="5384" width="2.42578125" style="19" customWidth="1"/>
    <col min="5385" max="5385" width="5" style="19" customWidth="1"/>
    <col min="5386" max="5386" width="1.42578125" style="19" customWidth="1"/>
    <col min="5387" max="5387" width="4.42578125" style="19" customWidth="1"/>
    <col min="5388" max="5388" width="1.42578125" style="19" customWidth="1"/>
    <col min="5389" max="5389" width="4.140625" style="19" customWidth="1"/>
    <col min="5390" max="5390" width="13" style="19" customWidth="1"/>
    <col min="5391" max="5392" width="10.140625" style="19" bestFit="1" customWidth="1"/>
    <col min="5393" max="5393" width="25.42578125" style="19" customWidth="1"/>
    <col min="5394" max="5394" width="15.5703125" style="19" customWidth="1"/>
    <col min="5395" max="5395" width="4.42578125" style="19" bestFit="1" customWidth="1"/>
    <col min="5396" max="5396" width="1.5703125" style="19" bestFit="1" customWidth="1"/>
    <col min="5397" max="5397" width="4" style="19" bestFit="1" customWidth="1"/>
    <col min="5398" max="5398" width="1.5703125" style="19" bestFit="1" customWidth="1"/>
    <col min="5399" max="5399" width="4.42578125" style="19" bestFit="1" customWidth="1"/>
    <col min="5400" max="5400" width="1.5703125" style="19" bestFit="1" customWidth="1"/>
    <col min="5401" max="5401" width="3.42578125" style="19" bestFit="1" customWidth="1"/>
    <col min="5402" max="5632" width="9.140625" style="19"/>
    <col min="5633" max="5633" width="4" style="19" customWidth="1"/>
    <col min="5634" max="5634" width="37" style="19" customWidth="1"/>
    <col min="5635" max="5635" width="7" style="19" customWidth="1"/>
    <col min="5636" max="5636" width="18" style="19" customWidth="1"/>
    <col min="5637" max="5637" width="5.85546875" style="19" customWidth="1"/>
    <col min="5638" max="5638" width="2.42578125" style="19" customWidth="1"/>
    <col min="5639" max="5639" width="5.85546875" style="19" customWidth="1"/>
    <col min="5640" max="5640" width="2.42578125" style="19" customWidth="1"/>
    <col min="5641" max="5641" width="5" style="19" customWidth="1"/>
    <col min="5642" max="5642" width="1.42578125" style="19" customWidth="1"/>
    <col min="5643" max="5643" width="4.42578125" style="19" customWidth="1"/>
    <col min="5644" max="5644" width="1.42578125" style="19" customWidth="1"/>
    <col min="5645" max="5645" width="4.140625" style="19" customWidth="1"/>
    <col min="5646" max="5646" width="13" style="19" customWidth="1"/>
    <col min="5647" max="5648" width="10.140625" style="19" bestFit="1" customWidth="1"/>
    <col min="5649" max="5649" width="25.42578125" style="19" customWidth="1"/>
    <col min="5650" max="5650" width="15.5703125" style="19" customWidth="1"/>
    <col min="5651" max="5651" width="4.42578125" style="19" bestFit="1" customWidth="1"/>
    <col min="5652" max="5652" width="1.5703125" style="19" bestFit="1" customWidth="1"/>
    <col min="5653" max="5653" width="4" style="19" bestFit="1" customWidth="1"/>
    <col min="5654" max="5654" width="1.5703125" style="19" bestFit="1" customWidth="1"/>
    <col min="5655" max="5655" width="4.42578125" style="19" bestFit="1" customWidth="1"/>
    <col min="5656" max="5656" width="1.5703125" style="19" bestFit="1" customWidth="1"/>
    <col min="5657" max="5657" width="3.42578125" style="19" bestFit="1" customWidth="1"/>
    <col min="5658" max="5888" width="9.140625" style="19"/>
    <col min="5889" max="5889" width="4" style="19" customWidth="1"/>
    <col min="5890" max="5890" width="37" style="19" customWidth="1"/>
    <col min="5891" max="5891" width="7" style="19" customWidth="1"/>
    <col min="5892" max="5892" width="18" style="19" customWidth="1"/>
    <col min="5893" max="5893" width="5.85546875" style="19" customWidth="1"/>
    <col min="5894" max="5894" width="2.42578125" style="19" customWidth="1"/>
    <col min="5895" max="5895" width="5.85546875" style="19" customWidth="1"/>
    <col min="5896" max="5896" width="2.42578125" style="19" customWidth="1"/>
    <col min="5897" max="5897" width="5" style="19" customWidth="1"/>
    <col min="5898" max="5898" width="1.42578125" style="19" customWidth="1"/>
    <col min="5899" max="5899" width="4.42578125" style="19" customWidth="1"/>
    <col min="5900" max="5900" width="1.42578125" style="19" customWidth="1"/>
    <col min="5901" max="5901" width="4.140625" style="19" customWidth="1"/>
    <col min="5902" max="5902" width="13" style="19" customWidth="1"/>
    <col min="5903" max="5904" width="10.140625" style="19" bestFit="1" customWidth="1"/>
    <col min="5905" max="5905" width="25.42578125" style="19" customWidth="1"/>
    <col min="5906" max="5906" width="15.5703125" style="19" customWidth="1"/>
    <col min="5907" max="5907" width="4.42578125" style="19" bestFit="1" customWidth="1"/>
    <col min="5908" max="5908" width="1.5703125" style="19" bestFit="1" customWidth="1"/>
    <col min="5909" max="5909" width="4" style="19" bestFit="1" customWidth="1"/>
    <col min="5910" max="5910" width="1.5703125" style="19" bestFit="1" customWidth="1"/>
    <col min="5911" max="5911" width="4.42578125" style="19" bestFit="1" customWidth="1"/>
    <col min="5912" max="5912" width="1.5703125" style="19" bestFit="1" customWidth="1"/>
    <col min="5913" max="5913" width="3.42578125" style="19" bestFit="1" customWidth="1"/>
    <col min="5914" max="6144" width="9.140625" style="19"/>
    <col min="6145" max="6145" width="4" style="19" customWidth="1"/>
    <col min="6146" max="6146" width="37" style="19" customWidth="1"/>
    <col min="6147" max="6147" width="7" style="19" customWidth="1"/>
    <col min="6148" max="6148" width="18" style="19" customWidth="1"/>
    <col min="6149" max="6149" width="5.85546875" style="19" customWidth="1"/>
    <col min="6150" max="6150" width="2.42578125" style="19" customWidth="1"/>
    <col min="6151" max="6151" width="5.85546875" style="19" customWidth="1"/>
    <col min="6152" max="6152" width="2.42578125" style="19" customWidth="1"/>
    <col min="6153" max="6153" width="5" style="19" customWidth="1"/>
    <col min="6154" max="6154" width="1.42578125" style="19" customWidth="1"/>
    <col min="6155" max="6155" width="4.42578125" style="19" customWidth="1"/>
    <col min="6156" max="6156" width="1.42578125" style="19" customWidth="1"/>
    <col min="6157" max="6157" width="4.140625" style="19" customWidth="1"/>
    <col min="6158" max="6158" width="13" style="19" customWidth="1"/>
    <col min="6159" max="6160" width="10.140625" style="19" bestFit="1" customWidth="1"/>
    <col min="6161" max="6161" width="25.42578125" style="19" customWidth="1"/>
    <col min="6162" max="6162" width="15.5703125" style="19" customWidth="1"/>
    <col min="6163" max="6163" width="4.42578125" style="19" bestFit="1" customWidth="1"/>
    <col min="6164" max="6164" width="1.5703125" style="19" bestFit="1" customWidth="1"/>
    <col min="6165" max="6165" width="4" style="19" bestFit="1" customWidth="1"/>
    <col min="6166" max="6166" width="1.5703125" style="19" bestFit="1" customWidth="1"/>
    <col min="6167" max="6167" width="4.42578125" style="19" bestFit="1" customWidth="1"/>
    <col min="6168" max="6168" width="1.5703125" style="19" bestFit="1" customWidth="1"/>
    <col min="6169" max="6169" width="3.42578125" style="19" bestFit="1" customWidth="1"/>
    <col min="6170" max="6400" width="9.140625" style="19"/>
    <col min="6401" max="6401" width="4" style="19" customWidth="1"/>
    <col min="6402" max="6402" width="37" style="19" customWidth="1"/>
    <col min="6403" max="6403" width="7" style="19" customWidth="1"/>
    <col min="6404" max="6404" width="18" style="19" customWidth="1"/>
    <col min="6405" max="6405" width="5.85546875" style="19" customWidth="1"/>
    <col min="6406" max="6406" width="2.42578125" style="19" customWidth="1"/>
    <col min="6407" max="6407" width="5.85546875" style="19" customWidth="1"/>
    <col min="6408" max="6408" width="2.42578125" style="19" customWidth="1"/>
    <col min="6409" max="6409" width="5" style="19" customWidth="1"/>
    <col min="6410" max="6410" width="1.42578125" style="19" customWidth="1"/>
    <col min="6411" max="6411" width="4.42578125" style="19" customWidth="1"/>
    <col min="6412" max="6412" width="1.42578125" style="19" customWidth="1"/>
    <col min="6413" max="6413" width="4.140625" style="19" customWidth="1"/>
    <col min="6414" max="6414" width="13" style="19" customWidth="1"/>
    <col min="6415" max="6416" width="10.140625" style="19" bestFit="1" customWidth="1"/>
    <col min="6417" max="6417" width="25.42578125" style="19" customWidth="1"/>
    <col min="6418" max="6418" width="15.5703125" style="19" customWidth="1"/>
    <col min="6419" max="6419" width="4.42578125" style="19" bestFit="1" customWidth="1"/>
    <col min="6420" max="6420" width="1.5703125" style="19" bestFit="1" customWidth="1"/>
    <col min="6421" max="6421" width="4" style="19" bestFit="1" customWidth="1"/>
    <col min="6422" max="6422" width="1.5703125" style="19" bestFit="1" customWidth="1"/>
    <col min="6423" max="6423" width="4.42578125" style="19" bestFit="1" customWidth="1"/>
    <col min="6424" max="6424" width="1.5703125" style="19" bestFit="1" customWidth="1"/>
    <col min="6425" max="6425" width="3.42578125" style="19" bestFit="1" customWidth="1"/>
    <col min="6426" max="6656" width="9.140625" style="19"/>
    <col min="6657" max="6657" width="4" style="19" customWidth="1"/>
    <col min="6658" max="6658" width="37" style="19" customWidth="1"/>
    <col min="6659" max="6659" width="7" style="19" customWidth="1"/>
    <col min="6660" max="6660" width="18" style="19" customWidth="1"/>
    <col min="6661" max="6661" width="5.85546875" style="19" customWidth="1"/>
    <col min="6662" max="6662" width="2.42578125" style="19" customWidth="1"/>
    <col min="6663" max="6663" width="5.85546875" style="19" customWidth="1"/>
    <col min="6664" max="6664" width="2.42578125" style="19" customWidth="1"/>
    <col min="6665" max="6665" width="5" style="19" customWidth="1"/>
    <col min="6666" max="6666" width="1.42578125" style="19" customWidth="1"/>
    <col min="6667" max="6667" width="4.42578125" style="19" customWidth="1"/>
    <col min="6668" max="6668" width="1.42578125" style="19" customWidth="1"/>
    <col min="6669" max="6669" width="4.140625" style="19" customWidth="1"/>
    <col min="6670" max="6670" width="13" style="19" customWidth="1"/>
    <col min="6671" max="6672" width="10.140625" style="19" bestFit="1" customWidth="1"/>
    <col min="6673" max="6673" width="25.42578125" style="19" customWidth="1"/>
    <col min="6674" max="6674" width="15.5703125" style="19" customWidth="1"/>
    <col min="6675" max="6675" width="4.42578125" style="19" bestFit="1" customWidth="1"/>
    <col min="6676" max="6676" width="1.5703125" style="19" bestFit="1" customWidth="1"/>
    <col min="6677" max="6677" width="4" style="19" bestFit="1" customWidth="1"/>
    <col min="6678" max="6678" width="1.5703125" style="19" bestFit="1" customWidth="1"/>
    <col min="6679" max="6679" width="4.42578125" style="19" bestFit="1" customWidth="1"/>
    <col min="6680" max="6680" width="1.5703125" style="19" bestFit="1" customWidth="1"/>
    <col min="6681" max="6681" width="3.42578125" style="19" bestFit="1" customWidth="1"/>
    <col min="6682" max="6912" width="9.140625" style="19"/>
    <col min="6913" max="6913" width="4" style="19" customWidth="1"/>
    <col min="6914" max="6914" width="37" style="19" customWidth="1"/>
    <col min="6915" max="6915" width="7" style="19" customWidth="1"/>
    <col min="6916" max="6916" width="18" style="19" customWidth="1"/>
    <col min="6917" max="6917" width="5.85546875" style="19" customWidth="1"/>
    <col min="6918" max="6918" width="2.42578125" style="19" customWidth="1"/>
    <col min="6919" max="6919" width="5.85546875" style="19" customWidth="1"/>
    <col min="6920" max="6920" width="2.42578125" style="19" customWidth="1"/>
    <col min="6921" max="6921" width="5" style="19" customWidth="1"/>
    <col min="6922" max="6922" width="1.42578125" style="19" customWidth="1"/>
    <col min="6923" max="6923" width="4.42578125" style="19" customWidth="1"/>
    <col min="6924" max="6924" width="1.42578125" style="19" customWidth="1"/>
    <col min="6925" max="6925" width="4.140625" style="19" customWidth="1"/>
    <col min="6926" max="6926" width="13" style="19" customWidth="1"/>
    <col min="6927" max="6928" width="10.140625" style="19" bestFit="1" customWidth="1"/>
    <col min="6929" max="6929" width="25.42578125" style="19" customWidth="1"/>
    <col min="6930" max="6930" width="15.5703125" style="19" customWidth="1"/>
    <col min="6931" max="6931" width="4.42578125" style="19" bestFit="1" customWidth="1"/>
    <col min="6932" max="6932" width="1.5703125" style="19" bestFit="1" customWidth="1"/>
    <col min="6933" max="6933" width="4" style="19" bestFit="1" customWidth="1"/>
    <col min="6934" max="6934" width="1.5703125" style="19" bestFit="1" customWidth="1"/>
    <col min="6935" max="6935" width="4.42578125" style="19" bestFit="1" customWidth="1"/>
    <col min="6936" max="6936" width="1.5703125" style="19" bestFit="1" customWidth="1"/>
    <col min="6937" max="6937" width="3.42578125" style="19" bestFit="1" customWidth="1"/>
    <col min="6938" max="7168" width="9.140625" style="19"/>
    <col min="7169" max="7169" width="4" style="19" customWidth="1"/>
    <col min="7170" max="7170" width="37" style="19" customWidth="1"/>
    <col min="7171" max="7171" width="7" style="19" customWidth="1"/>
    <col min="7172" max="7172" width="18" style="19" customWidth="1"/>
    <col min="7173" max="7173" width="5.85546875" style="19" customWidth="1"/>
    <col min="7174" max="7174" width="2.42578125" style="19" customWidth="1"/>
    <col min="7175" max="7175" width="5.85546875" style="19" customWidth="1"/>
    <col min="7176" max="7176" width="2.42578125" style="19" customWidth="1"/>
    <col min="7177" max="7177" width="5" style="19" customWidth="1"/>
    <col min="7178" max="7178" width="1.42578125" style="19" customWidth="1"/>
    <col min="7179" max="7179" width="4.42578125" style="19" customWidth="1"/>
    <col min="7180" max="7180" width="1.42578125" style="19" customWidth="1"/>
    <col min="7181" max="7181" width="4.140625" style="19" customWidth="1"/>
    <col min="7182" max="7182" width="13" style="19" customWidth="1"/>
    <col min="7183" max="7184" width="10.140625" style="19" bestFit="1" customWidth="1"/>
    <col min="7185" max="7185" width="25.42578125" style="19" customWidth="1"/>
    <col min="7186" max="7186" width="15.5703125" style="19" customWidth="1"/>
    <col min="7187" max="7187" width="4.42578125" style="19" bestFit="1" customWidth="1"/>
    <col min="7188" max="7188" width="1.5703125" style="19" bestFit="1" customWidth="1"/>
    <col min="7189" max="7189" width="4" style="19" bestFit="1" customWidth="1"/>
    <col min="7190" max="7190" width="1.5703125" style="19" bestFit="1" customWidth="1"/>
    <col min="7191" max="7191" width="4.42578125" style="19" bestFit="1" customWidth="1"/>
    <col min="7192" max="7192" width="1.5703125" style="19" bestFit="1" customWidth="1"/>
    <col min="7193" max="7193" width="3.42578125" style="19" bestFit="1" customWidth="1"/>
    <col min="7194" max="7424" width="9.140625" style="19"/>
    <col min="7425" max="7425" width="4" style="19" customWidth="1"/>
    <col min="7426" max="7426" width="37" style="19" customWidth="1"/>
    <col min="7427" max="7427" width="7" style="19" customWidth="1"/>
    <col min="7428" max="7428" width="18" style="19" customWidth="1"/>
    <col min="7429" max="7429" width="5.85546875" style="19" customWidth="1"/>
    <col min="7430" max="7430" width="2.42578125" style="19" customWidth="1"/>
    <col min="7431" max="7431" width="5.85546875" style="19" customWidth="1"/>
    <col min="7432" max="7432" width="2.42578125" style="19" customWidth="1"/>
    <col min="7433" max="7433" width="5" style="19" customWidth="1"/>
    <col min="7434" max="7434" width="1.42578125" style="19" customWidth="1"/>
    <col min="7435" max="7435" width="4.42578125" style="19" customWidth="1"/>
    <col min="7436" max="7436" width="1.42578125" style="19" customWidth="1"/>
    <col min="7437" max="7437" width="4.140625" style="19" customWidth="1"/>
    <col min="7438" max="7438" width="13" style="19" customWidth="1"/>
    <col min="7439" max="7440" width="10.140625" style="19" bestFit="1" customWidth="1"/>
    <col min="7441" max="7441" width="25.42578125" style="19" customWidth="1"/>
    <col min="7442" max="7442" width="15.5703125" style="19" customWidth="1"/>
    <col min="7443" max="7443" width="4.42578125" style="19" bestFit="1" customWidth="1"/>
    <col min="7444" max="7444" width="1.5703125" style="19" bestFit="1" customWidth="1"/>
    <col min="7445" max="7445" width="4" style="19" bestFit="1" customWidth="1"/>
    <col min="7446" max="7446" width="1.5703125" style="19" bestFit="1" customWidth="1"/>
    <col min="7447" max="7447" width="4.42578125" style="19" bestFit="1" customWidth="1"/>
    <col min="7448" max="7448" width="1.5703125" style="19" bestFit="1" customWidth="1"/>
    <col min="7449" max="7449" width="3.42578125" style="19" bestFit="1" customWidth="1"/>
    <col min="7450" max="7680" width="9.140625" style="19"/>
    <col min="7681" max="7681" width="4" style="19" customWidth="1"/>
    <col min="7682" max="7682" width="37" style="19" customWidth="1"/>
    <col min="7683" max="7683" width="7" style="19" customWidth="1"/>
    <col min="7684" max="7684" width="18" style="19" customWidth="1"/>
    <col min="7685" max="7685" width="5.85546875" style="19" customWidth="1"/>
    <col min="7686" max="7686" width="2.42578125" style="19" customWidth="1"/>
    <col min="7687" max="7687" width="5.85546875" style="19" customWidth="1"/>
    <col min="7688" max="7688" width="2.42578125" style="19" customWidth="1"/>
    <col min="7689" max="7689" width="5" style="19" customWidth="1"/>
    <col min="7690" max="7690" width="1.42578125" style="19" customWidth="1"/>
    <col min="7691" max="7691" width="4.42578125" style="19" customWidth="1"/>
    <col min="7692" max="7692" width="1.42578125" style="19" customWidth="1"/>
    <col min="7693" max="7693" width="4.140625" style="19" customWidth="1"/>
    <col min="7694" max="7694" width="13" style="19" customWidth="1"/>
    <col min="7695" max="7696" width="10.140625" style="19" bestFit="1" customWidth="1"/>
    <col min="7697" max="7697" width="25.42578125" style="19" customWidth="1"/>
    <col min="7698" max="7698" width="15.5703125" style="19" customWidth="1"/>
    <col min="7699" max="7699" width="4.42578125" style="19" bestFit="1" customWidth="1"/>
    <col min="7700" max="7700" width="1.5703125" style="19" bestFit="1" customWidth="1"/>
    <col min="7701" max="7701" width="4" style="19" bestFit="1" customWidth="1"/>
    <col min="7702" max="7702" width="1.5703125" style="19" bestFit="1" customWidth="1"/>
    <col min="7703" max="7703" width="4.42578125" style="19" bestFit="1" customWidth="1"/>
    <col min="7704" max="7704" width="1.5703125" style="19" bestFit="1" customWidth="1"/>
    <col min="7705" max="7705" width="3.42578125" style="19" bestFit="1" customWidth="1"/>
    <col min="7706" max="7936" width="9.140625" style="19"/>
    <col min="7937" max="7937" width="4" style="19" customWidth="1"/>
    <col min="7938" max="7938" width="37" style="19" customWidth="1"/>
    <col min="7939" max="7939" width="7" style="19" customWidth="1"/>
    <col min="7940" max="7940" width="18" style="19" customWidth="1"/>
    <col min="7941" max="7941" width="5.85546875" style="19" customWidth="1"/>
    <col min="7942" max="7942" width="2.42578125" style="19" customWidth="1"/>
    <col min="7943" max="7943" width="5.85546875" style="19" customWidth="1"/>
    <col min="7944" max="7944" width="2.42578125" style="19" customWidth="1"/>
    <col min="7945" max="7945" width="5" style="19" customWidth="1"/>
    <col min="7946" max="7946" width="1.42578125" style="19" customWidth="1"/>
    <col min="7947" max="7947" width="4.42578125" style="19" customWidth="1"/>
    <col min="7948" max="7948" width="1.42578125" style="19" customWidth="1"/>
    <col min="7949" max="7949" width="4.140625" style="19" customWidth="1"/>
    <col min="7950" max="7950" width="13" style="19" customWidth="1"/>
    <col min="7951" max="7952" width="10.140625" style="19" bestFit="1" customWidth="1"/>
    <col min="7953" max="7953" width="25.42578125" style="19" customWidth="1"/>
    <col min="7954" max="7954" width="15.5703125" style="19" customWidth="1"/>
    <col min="7955" max="7955" width="4.42578125" style="19" bestFit="1" customWidth="1"/>
    <col min="7956" max="7956" width="1.5703125" style="19" bestFit="1" customWidth="1"/>
    <col min="7957" max="7957" width="4" style="19" bestFit="1" customWidth="1"/>
    <col min="7958" max="7958" width="1.5703125" style="19" bestFit="1" customWidth="1"/>
    <col min="7959" max="7959" width="4.42578125" style="19" bestFit="1" customWidth="1"/>
    <col min="7960" max="7960" width="1.5703125" style="19" bestFit="1" customWidth="1"/>
    <col min="7961" max="7961" width="3.42578125" style="19" bestFit="1" customWidth="1"/>
    <col min="7962" max="8192" width="9.140625" style="19"/>
    <col min="8193" max="8193" width="4" style="19" customWidth="1"/>
    <col min="8194" max="8194" width="37" style="19" customWidth="1"/>
    <col min="8195" max="8195" width="7" style="19" customWidth="1"/>
    <col min="8196" max="8196" width="18" style="19" customWidth="1"/>
    <col min="8197" max="8197" width="5.85546875" style="19" customWidth="1"/>
    <col min="8198" max="8198" width="2.42578125" style="19" customWidth="1"/>
    <col min="8199" max="8199" width="5.85546875" style="19" customWidth="1"/>
    <col min="8200" max="8200" width="2.42578125" style="19" customWidth="1"/>
    <col min="8201" max="8201" width="5" style="19" customWidth="1"/>
    <col min="8202" max="8202" width="1.42578125" style="19" customWidth="1"/>
    <col min="8203" max="8203" width="4.42578125" style="19" customWidth="1"/>
    <col min="8204" max="8204" width="1.42578125" style="19" customWidth="1"/>
    <col min="8205" max="8205" width="4.140625" style="19" customWidth="1"/>
    <col min="8206" max="8206" width="13" style="19" customWidth="1"/>
    <col min="8207" max="8208" width="10.140625" style="19" bestFit="1" customWidth="1"/>
    <col min="8209" max="8209" width="25.42578125" style="19" customWidth="1"/>
    <col min="8210" max="8210" width="15.5703125" style="19" customWidth="1"/>
    <col min="8211" max="8211" width="4.42578125" style="19" bestFit="1" customWidth="1"/>
    <col min="8212" max="8212" width="1.5703125" style="19" bestFit="1" customWidth="1"/>
    <col min="8213" max="8213" width="4" style="19" bestFit="1" customWidth="1"/>
    <col min="8214" max="8214" width="1.5703125" style="19" bestFit="1" customWidth="1"/>
    <col min="8215" max="8215" width="4.42578125" style="19" bestFit="1" customWidth="1"/>
    <col min="8216" max="8216" width="1.5703125" style="19" bestFit="1" customWidth="1"/>
    <col min="8217" max="8217" width="3.42578125" style="19" bestFit="1" customWidth="1"/>
    <col min="8218" max="8448" width="9.140625" style="19"/>
    <col min="8449" max="8449" width="4" style="19" customWidth="1"/>
    <col min="8450" max="8450" width="37" style="19" customWidth="1"/>
    <col min="8451" max="8451" width="7" style="19" customWidth="1"/>
    <col min="8452" max="8452" width="18" style="19" customWidth="1"/>
    <col min="8453" max="8453" width="5.85546875" style="19" customWidth="1"/>
    <col min="8454" max="8454" width="2.42578125" style="19" customWidth="1"/>
    <col min="8455" max="8455" width="5.85546875" style="19" customWidth="1"/>
    <col min="8456" max="8456" width="2.42578125" style="19" customWidth="1"/>
    <col min="8457" max="8457" width="5" style="19" customWidth="1"/>
    <col min="8458" max="8458" width="1.42578125" style="19" customWidth="1"/>
    <col min="8459" max="8459" width="4.42578125" style="19" customWidth="1"/>
    <col min="8460" max="8460" width="1.42578125" style="19" customWidth="1"/>
    <col min="8461" max="8461" width="4.140625" style="19" customWidth="1"/>
    <col min="8462" max="8462" width="13" style="19" customWidth="1"/>
    <col min="8463" max="8464" width="10.140625" style="19" bestFit="1" customWidth="1"/>
    <col min="8465" max="8465" width="25.42578125" style="19" customWidth="1"/>
    <col min="8466" max="8466" width="15.5703125" style="19" customWidth="1"/>
    <col min="8467" max="8467" width="4.42578125" style="19" bestFit="1" customWidth="1"/>
    <col min="8468" max="8468" width="1.5703125" style="19" bestFit="1" customWidth="1"/>
    <col min="8469" max="8469" width="4" style="19" bestFit="1" customWidth="1"/>
    <col min="8470" max="8470" width="1.5703125" style="19" bestFit="1" customWidth="1"/>
    <col min="8471" max="8471" width="4.42578125" style="19" bestFit="1" customWidth="1"/>
    <col min="8472" max="8472" width="1.5703125" style="19" bestFit="1" customWidth="1"/>
    <col min="8473" max="8473" width="3.42578125" style="19" bestFit="1" customWidth="1"/>
    <col min="8474" max="8704" width="9.140625" style="19"/>
    <col min="8705" max="8705" width="4" style="19" customWidth="1"/>
    <col min="8706" max="8706" width="37" style="19" customWidth="1"/>
    <col min="8707" max="8707" width="7" style="19" customWidth="1"/>
    <col min="8708" max="8708" width="18" style="19" customWidth="1"/>
    <col min="8709" max="8709" width="5.85546875" style="19" customWidth="1"/>
    <col min="8710" max="8710" width="2.42578125" style="19" customWidth="1"/>
    <col min="8711" max="8711" width="5.85546875" style="19" customWidth="1"/>
    <col min="8712" max="8712" width="2.42578125" style="19" customWidth="1"/>
    <col min="8713" max="8713" width="5" style="19" customWidth="1"/>
    <col min="8714" max="8714" width="1.42578125" style="19" customWidth="1"/>
    <col min="8715" max="8715" width="4.42578125" style="19" customWidth="1"/>
    <col min="8716" max="8716" width="1.42578125" style="19" customWidth="1"/>
    <col min="8717" max="8717" width="4.140625" style="19" customWidth="1"/>
    <col min="8718" max="8718" width="13" style="19" customWidth="1"/>
    <col min="8719" max="8720" width="10.140625" style="19" bestFit="1" customWidth="1"/>
    <col min="8721" max="8721" width="25.42578125" style="19" customWidth="1"/>
    <col min="8722" max="8722" width="15.5703125" style="19" customWidth="1"/>
    <col min="8723" max="8723" width="4.42578125" style="19" bestFit="1" customWidth="1"/>
    <col min="8724" max="8724" width="1.5703125" style="19" bestFit="1" customWidth="1"/>
    <col min="8725" max="8725" width="4" style="19" bestFit="1" customWidth="1"/>
    <col min="8726" max="8726" width="1.5703125" style="19" bestFit="1" customWidth="1"/>
    <col min="8727" max="8727" width="4.42578125" style="19" bestFit="1" customWidth="1"/>
    <col min="8728" max="8728" width="1.5703125" style="19" bestFit="1" customWidth="1"/>
    <col min="8729" max="8729" width="3.42578125" style="19" bestFit="1" customWidth="1"/>
    <col min="8730" max="8960" width="9.140625" style="19"/>
    <col min="8961" max="8961" width="4" style="19" customWidth="1"/>
    <col min="8962" max="8962" width="37" style="19" customWidth="1"/>
    <col min="8963" max="8963" width="7" style="19" customWidth="1"/>
    <col min="8964" max="8964" width="18" style="19" customWidth="1"/>
    <col min="8965" max="8965" width="5.85546875" style="19" customWidth="1"/>
    <col min="8966" max="8966" width="2.42578125" style="19" customWidth="1"/>
    <col min="8967" max="8967" width="5.85546875" style="19" customWidth="1"/>
    <col min="8968" max="8968" width="2.42578125" style="19" customWidth="1"/>
    <col min="8969" max="8969" width="5" style="19" customWidth="1"/>
    <col min="8970" max="8970" width="1.42578125" style="19" customWidth="1"/>
    <col min="8971" max="8971" width="4.42578125" style="19" customWidth="1"/>
    <col min="8972" max="8972" width="1.42578125" style="19" customWidth="1"/>
    <col min="8973" max="8973" width="4.140625" style="19" customWidth="1"/>
    <col min="8974" max="8974" width="13" style="19" customWidth="1"/>
    <col min="8975" max="8976" width="10.140625" style="19" bestFit="1" customWidth="1"/>
    <col min="8977" max="8977" width="25.42578125" style="19" customWidth="1"/>
    <col min="8978" max="8978" width="15.5703125" style="19" customWidth="1"/>
    <col min="8979" max="8979" width="4.42578125" style="19" bestFit="1" customWidth="1"/>
    <col min="8980" max="8980" width="1.5703125" style="19" bestFit="1" customWidth="1"/>
    <col min="8981" max="8981" width="4" style="19" bestFit="1" customWidth="1"/>
    <col min="8982" max="8982" width="1.5703125" style="19" bestFit="1" customWidth="1"/>
    <col min="8983" max="8983" width="4.42578125" style="19" bestFit="1" customWidth="1"/>
    <col min="8984" max="8984" width="1.5703125" style="19" bestFit="1" customWidth="1"/>
    <col min="8985" max="8985" width="3.42578125" style="19" bestFit="1" customWidth="1"/>
    <col min="8986" max="9216" width="9.140625" style="19"/>
    <col min="9217" max="9217" width="4" style="19" customWidth="1"/>
    <col min="9218" max="9218" width="37" style="19" customWidth="1"/>
    <col min="9219" max="9219" width="7" style="19" customWidth="1"/>
    <col min="9220" max="9220" width="18" style="19" customWidth="1"/>
    <col min="9221" max="9221" width="5.85546875" style="19" customWidth="1"/>
    <col min="9222" max="9222" width="2.42578125" style="19" customWidth="1"/>
    <col min="9223" max="9223" width="5.85546875" style="19" customWidth="1"/>
    <col min="9224" max="9224" width="2.42578125" style="19" customWidth="1"/>
    <col min="9225" max="9225" width="5" style="19" customWidth="1"/>
    <col min="9226" max="9226" width="1.42578125" style="19" customWidth="1"/>
    <col min="9227" max="9227" width="4.42578125" style="19" customWidth="1"/>
    <col min="9228" max="9228" width="1.42578125" style="19" customWidth="1"/>
    <col min="9229" max="9229" width="4.140625" style="19" customWidth="1"/>
    <col min="9230" max="9230" width="13" style="19" customWidth="1"/>
    <col min="9231" max="9232" width="10.140625" style="19" bestFit="1" customWidth="1"/>
    <col min="9233" max="9233" width="25.42578125" style="19" customWidth="1"/>
    <col min="9234" max="9234" width="15.5703125" style="19" customWidth="1"/>
    <col min="9235" max="9235" width="4.42578125" style="19" bestFit="1" customWidth="1"/>
    <col min="9236" max="9236" width="1.5703125" style="19" bestFit="1" customWidth="1"/>
    <col min="9237" max="9237" width="4" style="19" bestFit="1" customWidth="1"/>
    <col min="9238" max="9238" width="1.5703125" style="19" bestFit="1" customWidth="1"/>
    <col min="9239" max="9239" width="4.42578125" style="19" bestFit="1" customWidth="1"/>
    <col min="9240" max="9240" width="1.5703125" style="19" bestFit="1" customWidth="1"/>
    <col min="9241" max="9241" width="3.42578125" style="19" bestFit="1" customWidth="1"/>
    <col min="9242" max="9472" width="9.140625" style="19"/>
    <col min="9473" max="9473" width="4" style="19" customWidth="1"/>
    <col min="9474" max="9474" width="37" style="19" customWidth="1"/>
    <col min="9475" max="9475" width="7" style="19" customWidth="1"/>
    <col min="9476" max="9476" width="18" style="19" customWidth="1"/>
    <col min="9477" max="9477" width="5.85546875" style="19" customWidth="1"/>
    <col min="9478" max="9478" width="2.42578125" style="19" customWidth="1"/>
    <col min="9479" max="9479" width="5.85546875" style="19" customWidth="1"/>
    <col min="9480" max="9480" width="2.42578125" style="19" customWidth="1"/>
    <col min="9481" max="9481" width="5" style="19" customWidth="1"/>
    <col min="9482" max="9482" width="1.42578125" style="19" customWidth="1"/>
    <col min="9483" max="9483" width="4.42578125" style="19" customWidth="1"/>
    <col min="9484" max="9484" width="1.42578125" style="19" customWidth="1"/>
    <col min="9485" max="9485" width="4.140625" style="19" customWidth="1"/>
    <col min="9486" max="9486" width="13" style="19" customWidth="1"/>
    <col min="9487" max="9488" width="10.140625" style="19" bestFit="1" customWidth="1"/>
    <col min="9489" max="9489" width="25.42578125" style="19" customWidth="1"/>
    <col min="9490" max="9490" width="15.5703125" style="19" customWidth="1"/>
    <col min="9491" max="9491" width="4.42578125" style="19" bestFit="1" customWidth="1"/>
    <col min="9492" max="9492" width="1.5703125" style="19" bestFit="1" customWidth="1"/>
    <col min="9493" max="9493" width="4" style="19" bestFit="1" customWidth="1"/>
    <col min="9494" max="9494" width="1.5703125" style="19" bestFit="1" customWidth="1"/>
    <col min="9495" max="9495" width="4.42578125" style="19" bestFit="1" customWidth="1"/>
    <col min="9496" max="9496" width="1.5703125" style="19" bestFit="1" customWidth="1"/>
    <col min="9497" max="9497" width="3.42578125" style="19" bestFit="1" customWidth="1"/>
    <col min="9498" max="9728" width="9.140625" style="19"/>
    <col min="9729" max="9729" width="4" style="19" customWidth="1"/>
    <col min="9730" max="9730" width="37" style="19" customWidth="1"/>
    <col min="9731" max="9731" width="7" style="19" customWidth="1"/>
    <col min="9732" max="9732" width="18" style="19" customWidth="1"/>
    <col min="9733" max="9733" width="5.85546875" style="19" customWidth="1"/>
    <col min="9734" max="9734" width="2.42578125" style="19" customWidth="1"/>
    <col min="9735" max="9735" width="5.85546875" style="19" customWidth="1"/>
    <col min="9736" max="9736" width="2.42578125" style="19" customWidth="1"/>
    <col min="9737" max="9737" width="5" style="19" customWidth="1"/>
    <col min="9738" max="9738" width="1.42578125" style="19" customWidth="1"/>
    <col min="9739" max="9739" width="4.42578125" style="19" customWidth="1"/>
    <col min="9740" max="9740" width="1.42578125" style="19" customWidth="1"/>
    <col min="9741" max="9741" width="4.140625" style="19" customWidth="1"/>
    <col min="9742" max="9742" width="13" style="19" customWidth="1"/>
    <col min="9743" max="9744" width="10.140625" style="19" bestFit="1" customWidth="1"/>
    <col min="9745" max="9745" width="25.42578125" style="19" customWidth="1"/>
    <col min="9746" max="9746" width="15.5703125" style="19" customWidth="1"/>
    <col min="9747" max="9747" width="4.42578125" style="19" bestFit="1" customWidth="1"/>
    <col min="9748" max="9748" width="1.5703125" style="19" bestFit="1" customWidth="1"/>
    <col min="9749" max="9749" width="4" style="19" bestFit="1" customWidth="1"/>
    <col min="9750" max="9750" width="1.5703125" style="19" bestFit="1" customWidth="1"/>
    <col min="9751" max="9751" width="4.42578125" style="19" bestFit="1" customWidth="1"/>
    <col min="9752" max="9752" width="1.5703125" style="19" bestFit="1" customWidth="1"/>
    <col min="9753" max="9753" width="3.42578125" style="19" bestFit="1" customWidth="1"/>
    <col min="9754" max="9984" width="9.140625" style="19"/>
    <col min="9985" max="9985" width="4" style="19" customWidth="1"/>
    <col min="9986" max="9986" width="37" style="19" customWidth="1"/>
    <col min="9987" max="9987" width="7" style="19" customWidth="1"/>
    <col min="9988" max="9988" width="18" style="19" customWidth="1"/>
    <col min="9989" max="9989" width="5.85546875" style="19" customWidth="1"/>
    <col min="9990" max="9990" width="2.42578125" style="19" customWidth="1"/>
    <col min="9991" max="9991" width="5.85546875" style="19" customWidth="1"/>
    <col min="9992" max="9992" width="2.42578125" style="19" customWidth="1"/>
    <col min="9993" max="9993" width="5" style="19" customWidth="1"/>
    <col min="9994" max="9994" width="1.42578125" style="19" customWidth="1"/>
    <col min="9995" max="9995" width="4.42578125" style="19" customWidth="1"/>
    <col min="9996" max="9996" width="1.42578125" style="19" customWidth="1"/>
    <col min="9997" max="9997" width="4.140625" style="19" customWidth="1"/>
    <col min="9998" max="9998" width="13" style="19" customWidth="1"/>
    <col min="9999" max="10000" width="10.140625" style="19" bestFit="1" customWidth="1"/>
    <col min="10001" max="10001" width="25.42578125" style="19" customWidth="1"/>
    <col min="10002" max="10002" width="15.5703125" style="19" customWidth="1"/>
    <col min="10003" max="10003" width="4.42578125" style="19" bestFit="1" customWidth="1"/>
    <col min="10004" max="10004" width="1.5703125" style="19" bestFit="1" customWidth="1"/>
    <col min="10005" max="10005" width="4" style="19" bestFit="1" customWidth="1"/>
    <col min="10006" max="10006" width="1.5703125" style="19" bestFit="1" customWidth="1"/>
    <col min="10007" max="10007" width="4.42578125" style="19" bestFit="1" customWidth="1"/>
    <col min="10008" max="10008" width="1.5703125" style="19" bestFit="1" customWidth="1"/>
    <col min="10009" max="10009" width="3.42578125" style="19" bestFit="1" customWidth="1"/>
    <col min="10010" max="10240" width="9.140625" style="19"/>
    <col min="10241" max="10241" width="4" style="19" customWidth="1"/>
    <col min="10242" max="10242" width="37" style="19" customWidth="1"/>
    <col min="10243" max="10243" width="7" style="19" customWidth="1"/>
    <col min="10244" max="10244" width="18" style="19" customWidth="1"/>
    <col min="10245" max="10245" width="5.85546875" style="19" customWidth="1"/>
    <col min="10246" max="10246" width="2.42578125" style="19" customWidth="1"/>
    <col min="10247" max="10247" width="5.85546875" style="19" customWidth="1"/>
    <col min="10248" max="10248" width="2.42578125" style="19" customWidth="1"/>
    <col min="10249" max="10249" width="5" style="19" customWidth="1"/>
    <col min="10250" max="10250" width="1.42578125" style="19" customWidth="1"/>
    <col min="10251" max="10251" width="4.42578125" style="19" customWidth="1"/>
    <col min="10252" max="10252" width="1.42578125" style="19" customWidth="1"/>
    <col min="10253" max="10253" width="4.140625" style="19" customWidth="1"/>
    <col min="10254" max="10254" width="13" style="19" customWidth="1"/>
    <col min="10255" max="10256" width="10.140625" style="19" bestFit="1" customWidth="1"/>
    <col min="10257" max="10257" width="25.42578125" style="19" customWidth="1"/>
    <col min="10258" max="10258" width="15.5703125" style="19" customWidth="1"/>
    <col min="10259" max="10259" width="4.42578125" style="19" bestFit="1" customWidth="1"/>
    <col min="10260" max="10260" width="1.5703125" style="19" bestFit="1" customWidth="1"/>
    <col min="10261" max="10261" width="4" style="19" bestFit="1" customWidth="1"/>
    <col min="10262" max="10262" width="1.5703125" style="19" bestFit="1" customWidth="1"/>
    <col min="10263" max="10263" width="4.42578125" style="19" bestFit="1" customWidth="1"/>
    <col min="10264" max="10264" width="1.5703125" style="19" bestFit="1" customWidth="1"/>
    <col min="10265" max="10265" width="3.42578125" style="19" bestFit="1" customWidth="1"/>
    <col min="10266" max="10496" width="9.140625" style="19"/>
    <col min="10497" max="10497" width="4" style="19" customWidth="1"/>
    <col min="10498" max="10498" width="37" style="19" customWidth="1"/>
    <col min="10499" max="10499" width="7" style="19" customWidth="1"/>
    <col min="10500" max="10500" width="18" style="19" customWidth="1"/>
    <col min="10501" max="10501" width="5.85546875" style="19" customWidth="1"/>
    <col min="10502" max="10502" width="2.42578125" style="19" customWidth="1"/>
    <col min="10503" max="10503" width="5.85546875" style="19" customWidth="1"/>
    <col min="10504" max="10504" width="2.42578125" style="19" customWidth="1"/>
    <col min="10505" max="10505" width="5" style="19" customWidth="1"/>
    <col min="10506" max="10506" width="1.42578125" style="19" customWidth="1"/>
    <col min="10507" max="10507" width="4.42578125" style="19" customWidth="1"/>
    <col min="10508" max="10508" width="1.42578125" style="19" customWidth="1"/>
    <col min="10509" max="10509" width="4.140625" style="19" customWidth="1"/>
    <col min="10510" max="10510" width="13" style="19" customWidth="1"/>
    <col min="10511" max="10512" width="10.140625" style="19" bestFit="1" customWidth="1"/>
    <col min="10513" max="10513" width="25.42578125" style="19" customWidth="1"/>
    <col min="10514" max="10514" width="15.5703125" style="19" customWidth="1"/>
    <col min="10515" max="10515" width="4.42578125" style="19" bestFit="1" customWidth="1"/>
    <col min="10516" max="10516" width="1.5703125" style="19" bestFit="1" customWidth="1"/>
    <col min="10517" max="10517" width="4" style="19" bestFit="1" customWidth="1"/>
    <col min="10518" max="10518" width="1.5703125" style="19" bestFit="1" customWidth="1"/>
    <col min="10519" max="10519" width="4.42578125" style="19" bestFit="1" customWidth="1"/>
    <col min="10520" max="10520" width="1.5703125" style="19" bestFit="1" customWidth="1"/>
    <col min="10521" max="10521" width="3.42578125" style="19" bestFit="1" customWidth="1"/>
    <col min="10522" max="10752" width="9.140625" style="19"/>
    <col min="10753" max="10753" width="4" style="19" customWidth="1"/>
    <col min="10754" max="10754" width="37" style="19" customWidth="1"/>
    <col min="10755" max="10755" width="7" style="19" customWidth="1"/>
    <col min="10756" max="10756" width="18" style="19" customWidth="1"/>
    <col min="10757" max="10757" width="5.85546875" style="19" customWidth="1"/>
    <col min="10758" max="10758" width="2.42578125" style="19" customWidth="1"/>
    <col min="10759" max="10759" width="5.85546875" style="19" customWidth="1"/>
    <col min="10760" max="10760" width="2.42578125" style="19" customWidth="1"/>
    <col min="10761" max="10761" width="5" style="19" customWidth="1"/>
    <col min="10762" max="10762" width="1.42578125" style="19" customWidth="1"/>
    <col min="10763" max="10763" width="4.42578125" style="19" customWidth="1"/>
    <col min="10764" max="10764" width="1.42578125" style="19" customWidth="1"/>
    <col min="10765" max="10765" width="4.140625" style="19" customWidth="1"/>
    <col min="10766" max="10766" width="13" style="19" customWidth="1"/>
    <col min="10767" max="10768" width="10.140625" style="19" bestFit="1" customWidth="1"/>
    <col min="10769" max="10769" width="25.42578125" style="19" customWidth="1"/>
    <col min="10770" max="10770" width="15.5703125" style="19" customWidth="1"/>
    <col min="10771" max="10771" width="4.42578125" style="19" bestFit="1" customWidth="1"/>
    <col min="10772" max="10772" width="1.5703125" style="19" bestFit="1" customWidth="1"/>
    <col min="10773" max="10773" width="4" style="19" bestFit="1" customWidth="1"/>
    <col min="10774" max="10774" width="1.5703125" style="19" bestFit="1" customWidth="1"/>
    <col min="10775" max="10775" width="4.42578125" style="19" bestFit="1" customWidth="1"/>
    <col min="10776" max="10776" width="1.5703125" style="19" bestFit="1" customWidth="1"/>
    <col min="10777" max="10777" width="3.42578125" style="19" bestFit="1" customWidth="1"/>
    <col min="10778" max="11008" width="9.140625" style="19"/>
    <col min="11009" max="11009" width="4" style="19" customWidth="1"/>
    <col min="11010" max="11010" width="37" style="19" customWidth="1"/>
    <col min="11011" max="11011" width="7" style="19" customWidth="1"/>
    <col min="11012" max="11012" width="18" style="19" customWidth="1"/>
    <col min="11013" max="11013" width="5.85546875" style="19" customWidth="1"/>
    <col min="11014" max="11014" width="2.42578125" style="19" customWidth="1"/>
    <col min="11015" max="11015" width="5.85546875" style="19" customWidth="1"/>
    <col min="11016" max="11016" width="2.42578125" style="19" customWidth="1"/>
    <col min="11017" max="11017" width="5" style="19" customWidth="1"/>
    <col min="11018" max="11018" width="1.42578125" style="19" customWidth="1"/>
    <col min="11019" max="11019" width="4.42578125" style="19" customWidth="1"/>
    <col min="11020" max="11020" width="1.42578125" style="19" customWidth="1"/>
    <col min="11021" max="11021" width="4.140625" style="19" customWidth="1"/>
    <col min="11022" max="11022" width="13" style="19" customWidth="1"/>
    <col min="11023" max="11024" width="10.140625" style="19" bestFit="1" customWidth="1"/>
    <col min="11025" max="11025" width="25.42578125" style="19" customWidth="1"/>
    <col min="11026" max="11026" width="15.5703125" style="19" customWidth="1"/>
    <col min="11027" max="11027" width="4.42578125" style="19" bestFit="1" customWidth="1"/>
    <col min="11028" max="11028" width="1.5703125" style="19" bestFit="1" customWidth="1"/>
    <col min="11029" max="11029" width="4" style="19" bestFit="1" customWidth="1"/>
    <col min="11030" max="11030" width="1.5703125" style="19" bestFit="1" customWidth="1"/>
    <col min="11031" max="11031" width="4.42578125" style="19" bestFit="1" customWidth="1"/>
    <col min="11032" max="11032" width="1.5703125" style="19" bestFit="1" customWidth="1"/>
    <col min="11033" max="11033" width="3.42578125" style="19" bestFit="1" customWidth="1"/>
    <col min="11034" max="11264" width="9.140625" style="19"/>
    <col min="11265" max="11265" width="4" style="19" customWidth="1"/>
    <col min="11266" max="11266" width="37" style="19" customWidth="1"/>
    <col min="11267" max="11267" width="7" style="19" customWidth="1"/>
    <col min="11268" max="11268" width="18" style="19" customWidth="1"/>
    <col min="11269" max="11269" width="5.85546875" style="19" customWidth="1"/>
    <col min="11270" max="11270" width="2.42578125" style="19" customWidth="1"/>
    <col min="11271" max="11271" width="5.85546875" style="19" customWidth="1"/>
    <col min="11272" max="11272" width="2.42578125" style="19" customWidth="1"/>
    <col min="11273" max="11273" width="5" style="19" customWidth="1"/>
    <col min="11274" max="11274" width="1.42578125" style="19" customWidth="1"/>
    <col min="11275" max="11275" width="4.42578125" style="19" customWidth="1"/>
    <col min="11276" max="11276" width="1.42578125" style="19" customWidth="1"/>
    <col min="11277" max="11277" width="4.140625" style="19" customWidth="1"/>
    <col min="11278" max="11278" width="13" style="19" customWidth="1"/>
    <col min="11279" max="11280" width="10.140625" style="19" bestFit="1" customWidth="1"/>
    <col min="11281" max="11281" width="25.42578125" style="19" customWidth="1"/>
    <col min="11282" max="11282" width="15.5703125" style="19" customWidth="1"/>
    <col min="11283" max="11283" width="4.42578125" style="19" bestFit="1" customWidth="1"/>
    <col min="11284" max="11284" width="1.5703125" style="19" bestFit="1" customWidth="1"/>
    <col min="11285" max="11285" width="4" style="19" bestFit="1" customWidth="1"/>
    <col min="11286" max="11286" width="1.5703125" style="19" bestFit="1" customWidth="1"/>
    <col min="11287" max="11287" width="4.42578125" style="19" bestFit="1" customWidth="1"/>
    <col min="11288" max="11288" width="1.5703125" style="19" bestFit="1" customWidth="1"/>
    <col min="11289" max="11289" width="3.42578125" style="19" bestFit="1" customWidth="1"/>
    <col min="11290" max="11520" width="9.140625" style="19"/>
    <col min="11521" max="11521" width="4" style="19" customWidth="1"/>
    <col min="11522" max="11522" width="37" style="19" customWidth="1"/>
    <col min="11523" max="11523" width="7" style="19" customWidth="1"/>
    <col min="11524" max="11524" width="18" style="19" customWidth="1"/>
    <col min="11525" max="11525" width="5.85546875" style="19" customWidth="1"/>
    <col min="11526" max="11526" width="2.42578125" style="19" customWidth="1"/>
    <col min="11527" max="11527" width="5.85546875" style="19" customWidth="1"/>
    <col min="11528" max="11528" width="2.42578125" style="19" customWidth="1"/>
    <col min="11529" max="11529" width="5" style="19" customWidth="1"/>
    <col min="11530" max="11530" width="1.42578125" style="19" customWidth="1"/>
    <col min="11531" max="11531" width="4.42578125" style="19" customWidth="1"/>
    <col min="11532" max="11532" width="1.42578125" style="19" customWidth="1"/>
    <col min="11533" max="11533" width="4.140625" style="19" customWidth="1"/>
    <col min="11534" max="11534" width="13" style="19" customWidth="1"/>
    <col min="11535" max="11536" width="10.140625" style="19" bestFit="1" customWidth="1"/>
    <col min="11537" max="11537" width="25.42578125" style="19" customWidth="1"/>
    <col min="11538" max="11538" width="15.5703125" style="19" customWidth="1"/>
    <col min="11539" max="11539" width="4.42578125" style="19" bestFit="1" customWidth="1"/>
    <col min="11540" max="11540" width="1.5703125" style="19" bestFit="1" customWidth="1"/>
    <col min="11541" max="11541" width="4" style="19" bestFit="1" customWidth="1"/>
    <col min="11542" max="11542" width="1.5703125" style="19" bestFit="1" customWidth="1"/>
    <col min="11543" max="11543" width="4.42578125" style="19" bestFit="1" customWidth="1"/>
    <col min="11544" max="11544" width="1.5703125" style="19" bestFit="1" customWidth="1"/>
    <col min="11545" max="11545" width="3.42578125" style="19" bestFit="1" customWidth="1"/>
    <col min="11546" max="11776" width="9.140625" style="19"/>
    <col min="11777" max="11777" width="4" style="19" customWidth="1"/>
    <col min="11778" max="11778" width="37" style="19" customWidth="1"/>
    <col min="11779" max="11779" width="7" style="19" customWidth="1"/>
    <col min="11780" max="11780" width="18" style="19" customWidth="1"/>
    <col min="11781" max="11781" width="5.85546875" style="19" customWidth="1"/>
    <col min="11782" max="11782" width="2.42578125" style="19" customWidth="1"/>
    <col min="11783" max="11783" width="5.85546875" style="19" customWidth="1"/>
    <col min="11784" max="11784" width="2.42578125" style="19" customWidth="1"/>
    <col min="11785" max="11785" width="5" style="19" customWidth="1"/>
    <col min="11786" max="11786" width="1.42578125" style="19" customWidth="1"/>
    <col min="11787" max="11787" width="4.42578125" style="19" customWidth="1"/>
    <col min="11788" max="11788" width="1.42578125" style="19" customWidth="1"/>
    <col min="11789" max="11789" width="4.140625" style="19" customWidth="1"/>
    <col min="11790" max="11790" width="13" style="19" customWidth="1"/>
    <col min="11791" max="11792" width="10.140625" style="19" bestFit="1" customWidth="1"/>
    <col min="11793" max="11793" width="25.42578125" style="19" customWidth="1"/>
    <col min="11794" max="11794" width="15.5703125" style="19" customWidth="1"/>
    <col min="11795" max="11795" width="4.42578125" style="19" bestFit="1" customWidth="1"/>
    <col min="11796" max="11796" width="1.5703125" style="19" bestFit="1" customWidth="1"/>
    <col min="11797" max="11797" width="4" style="19" bestFit="1" customWidth="1"/>
    <col min="11798" max="11798" width="1.5703125" style="19" bestFit="1" customWidth="1"/>
    <col min="11799" max="11799" width="4.42578125" style="19" bestFit="1" customWidth="1"/>
    <col min="11800" max="11800" width="1.5703125" style="19" bestFit="1" customWidth="1"/>
    <col min="11801" max="11801" width="3.42578125" style="19" bestFit="1" customWidth="1"/>
    <col min="11802" max="12032" width="9.140625" style="19"/>
    <col min="12033" max="12033" width="4" style="19" customWidth="1"/>
    <col min="12034" max="12034" width="37" style="19" customWidth="1"/>
    <col min="12035" max="12035" width="7" style="19" customWidth="1"/>
    <col min="12036" max="12036" width="18" style="19" customWidth="1"/>
    <col min="12037" max="12037" width="5.85546875" style="19" customWidth="1"/>
    <col min="12038" max="12038" width="2.42578125" style="19" customWidth="1"/>
    <col min="12039" max="12039" width="5.85546875" style="19" customWidth="1"/>
    <col min="12040" max="12040" width="2.42578125" style="19" customWidth="1"/>
    <col min="12041" max="12041" width="5" style="19" customWidth="1"/>
    <col min="12042" max="12042" width="1.42578125" style="19" customWidth="1"/>
    <col min="12043" max="12043" width="4.42578125" style="19" customWidth="1"/>
    <col min="12044" max="12044" width="1.42578125" style="19" customWidth="1"/>
    <col min="12045" max="12045" width="4.140625" style="19" customWidth="1"/>
    <col min="12046" max="12046" width="13" style="19" customWidth="1"/>
    <col min="12047" max="12048" width="10.140625" style="19" bestFit="1" customWidth="1"/>
    <col min="12049" max="12049" width="25.42578125" style="19" customWidth="1"/>
    <col min="12050" max="12050" width="15.5703125" style="19" customWidth="1"/>
    <col min="12051" max="12051" width="4.42578125" style="19" bestFit="1" customWidth="1"/>
    <col min="12052" max="12052" width="1.5703125" style="19" bestFit="1" customWidth="1"/>
    <col min="12053" max="12053" width="4" style="19" bestFit="1" customWidth="1"/>
    <col min="12054" max="12054" width="1.5703125" style="19" bestFit="1" customWidth="1"/>
    <col min="12055" max="12055" width="4.42578125" style="19" bestFit="1" customWidth="1"/>
    <col min="12056" max="12056" width="1.5703125" style="19" bestFit="1" customWidth="1"/>
    <col min="12057" max="12057" width="3.42578125" style="19" bestFit="1" customWidth="1"/>
    <col min="12058" max="12288" width="9.140625" style="19"/>
    <col min="12289" max="12289" width="4" style="19" customWidth="1"/>
    <col min="12290" max="12290" width="37" style="19" customWidth="1"/>
    <col min="12291" max="12291" width="7" style="19" customWidth="1"/>
    <col min="12292" max="12292" width="18" style="19" customWidth="1"/>
    <col min="12293" max="12293" width="5.85546875" style="19" customWidth="1"/>
    <col min="12294" max="12294" width="2.42578125" style="19" customWidth="1"/>
    <col min="12295" max="12295" width="5.85546875" style="19" customWidth="1"/>
    <col min="12296" max="12296" width="2.42578125" style="19" customWidth="1"/>
    <col min="12297" max="12297" width="5" style="19" customWidth="1"/>
    <col min="12298" max="12298" width="1.42578125" style="19" customWidth="1"/>
    <col min="12299" max="12299" width="4.42578125" style="19" customWidth="1"/>
    <col min="12300" max="12300" width="1.42578125" style="19" customWidth="1"/>
    <col min="12301" max="12301" width="4.140625" style="19" customWidth="1"/>
    <col min="12302" max="12302" width="13" style="19" customWidth="1"/>
    <col min="12303" max="12304" width="10.140625" style="19" bestFit="1" customWidth="1"/>
    <col min="12305" max="12305" width="25.42578125" style="19" customWidth="1"/>
    <col min="12306" max="12306" width="15.5703125" style="19" customWidth="1"/>
    <col min="12307" max="12307" width="4.42578125" style="19" bestFit="1" customWidth="1"/>
    <col min="12308" max="12308" width="1.5703125" style="19" bestFit="1" customWidth="1"/>
    <col min="12309" max="12309" width="4" style="19" bestFit="1" customWidth="1"/>
    <col min="12310" max="12310" width="1.5703125" style="19" bestFit="1" customWidth="1"/>
    <col min="12311" max="12311" width="4.42578125" style="19" bestFit="1" customWidth="1"/>
    <col min="12312" max="12312" width="1.5703125" style="19" bestFit="1" customWidth="1"/>
    <col min="12313" max="12313" width="3.42578125" style="19" bestFit="1" customWidth="1"/>
    <col min="12314" max="12544" width="9.140625" style="19"/>
    <col min="12545" max="12545" width="4" style="19" customWidth="1"/>
    <col min="12546" max="12546" width="37" style="19" customWidth="1"/>
    <col min="12547" max="12547" width="7" style="19" customWidth="1"/>
    <col min="12548" max="12548" width="18" style="19" customWidth="1"/>
    <col min="12549" max="12549" width="5.85546875" style="19" customWidth="1"/>
    <col min="12550" max="12550" width="2.42578125" style="19" customWidth="1"/>
    <col min="12551" max="12551" width="5.85546875" style="19" customWidth="1"/>
    <col min="12552" max="12552" width="2.42578125" style="19" customWidth="1"/>
    <col min="12553" max="12553" width="5" style="19" customWidth="1"/>
    <col min="12554" max="12554" width="1.42578125" style="19" customWidth="1"/>
    <col min="12555" max="12555" width="4.42578125" style="19" customWidth="1"/>
    <col min="12556" max="12556" width="1.42578125" style="19" customWidth="1"/>
    <col min="12557" max="12557" width="4.140625" style="19" customWidth="1"/>
    <col min="12558" max="12558" width="13" style="19" customWidth="1"/>
    <col min="12559" max="12560" width="10.140625" style="19" bestFit="1" customWidth="1"/>
    <col min="12561" max="12561" width="25.42578125" style="19" customWidth="1"/>
    <col min="12562" max="12562" width="15.5703125" style="19" customWidth="1"/>
    <col min="12563" max="12563" width="4.42578125" style="19" bestFit="1" customWidth="1"/>
    <col min="12564" max="12564" width="1.5703125" style="19" bestFit="1" customWidth="1"/>
    <col min="12565" max="12565" width="4" style="19" bestFit="1" customWidth="1"/>
    <col min="12566" max="12566" width="1.5703125" style="19" bestFit="1" customWidth="1"/>
    <col min="12567" max="12567" width="4.42578125" style="19" bestFit="1" customWidth="1"/>
    <col min="12568" max="12568" width="1.5703125" style="19" bestFit="1" customWidth="1"/>
    <col min="12569" max="12569" width="3.42578125" style="19" bestFit="1" customWidth="1"/>
    <col min="12570" max="12800" width="9.140625" style="19"/>
    <col min="12801" max="12801" width="4" style="19" customWidth="1"/>
    <col min="12802" max="12802" width="37" style="19" customWidth="1"/>
    <col min="12803" max="12803" width="7" style="19" customWidth="1"/>
    <col min="12804" max="12804" width="18" style="19" customWidth="1"/>
    <col min="12805" max="12805" width="5.85546875" style="19" customWidth="1"/>
    <col min="12806" max="12806" width="2.42578125" style="19" customWidth="1"/>
    <col min="12807" max="12807" width="5.85546875" style="19" customWidth="1"/>
    <col min="12808" max="12808" width="2.42578125" style="19" customWidth="1"/>
    <col min="12809" max="12809" width="5" style="19" customWidth="1"/>
    <col min="12810" max="12810" width="1.42578125" style="19" customWidth="1"/>
    <col min="12811" max="12811" width="4.42578125" style="19" customWidth="1"/>
    <col min="12812" max="12812" width="1.42578125" style="19" customWidth="1"/>
    <col min="12813" max="12813" width="4.140625" style="19" customWidth="1"/>
    <col min="12814" max="12814" width="13" style="19" customWidth="1"/>
    <col min="12815" max="12816" width="10.140625" style="19" bestFit="1" customWidth="1"/>
    <col min="12817" max="12817" width="25.42578125" style="19" customWidth="1"/>
    <col min="12818" max="12818" width="15.5703125" style="19" customWidth="1"/>
    <col min="12819" max="12819" width="4.42578125" style="19" bestFit="1" customWidth="1"/>
    <col min="12820" max="12820" width="1.5703125" style="19" bestFit="1" customWidth="1"/>
    <col min="12821" max="12821" width="4" style="19" bestFit="1" customWidth="1"/>
    <col min="12822" max="12822" width="1.5703125" style="19" bestFit="1" customWidth="1"/>
    <col min="12823" max="12823" width="4.42578125" style="19" bestFit="1" customWidth="1"/>
    <col min="12824" max="12824" width="1.5703125" style="19" bestFit="1" customWidth="1"/>
    <col min="12825" max="12825" width="3.42578125" style="19" bestFit="1" customWidth="1"/>
    <col min="12826" max="13056" width="9.140625" style="19"/>
    <col min="13057" max="13057" width="4" style="19" customWidth="1"/>
    <col min="13058" max="13058" width="37" style="19" customWidth="1"/>
    <col min="13059" max="13059" width="7" style="19" customWidth="1"/>
    <col min="13060" max="13060" width="18" style="19" customWidth="1"/>
    <col min="13061" max="13061" width="5.85546875" style="19" customWidth="1"/>
    <col min="13062" max="13062" width="2.42578125" style="19" customWidth="1"/>
    <col min="13063" max="13063" width="5.85546875" style="19" customWidth="1"/>
    <col min="13064" max="13064" width="2.42578125" style="19" customWidth="1"/>
    <col min="13065" max="13065" width="5" style="19" customWidth="1"/>
    <col min="13066" max="13066" width="1.42578125" style="19" customWidth="1"/>
    <col min="13067" max="13067" width="4.42578125" style="19" customWidth="1"/>
    <col min="13068" max="13068" width="1.42578125" style="19" customWidth="1"/>
    <col min="13069" max="13069" width="4.140625" style="19" customWidth="1"/>
    <col min="13070" max="13070" width="13" style="19" customWidth="1"/>
    <col min="13071" max="13072" width="10.140625" style="19" bestFit="1" customWidth="1"/>
    <col min="13073" max="13073" width="25.42578125" style="19" customWidth="1"/>
    <col min="13074" max="13074" width="15.5703125" style="19" customWidth="1"/>
    <col min="13075" max="13075" width="4.42578125" style="19" bestFit="1" customWidth="1"/>
    <col min="13076" max="13076" width="1.5703125" style="19" bestFit="1" customWidth="1"/>
    <col min="13077" max="13077" width="4" style="19" bestFit="1" customWidth="1"/>
    <col min="13078" max="13078" width="1.5703125" style="19" bestFit="1" customWidth="1"/>
    <col min="13079" max="13079" width="4.42578125" style="19" bestFit="1" customWidth="1"/>
    <col min="13080" max="13080" width="1.5703125" style="19" bestFit="1" customWidth="1"/>
    <col min="13081" max="13081" width="3.42578125" style="19" bestFit="1" customWidth="1"/>
    <col min="13082" max="13312" width="9.140625" style="19"/>
    <col min="13313" max="13313" width="4" style="19" customWidth="1"/>
    <col min="13314" max="13314" width="37" style="19" customWidth="1"/>
    <col min="13315" max="13315" width="7" style="19" customWidth="1"/>
    <col min="13316" max="13316" width="18" style="19" customWidth="1"/>
    <col min="13317" max="13317" width="5.85546875" style="19" customWidth="1"/>
    <col min="13318" max="13318" width="2.42578125" style="19" customWidth="1"/>
    <col min="13319" max="13319" width="5.85546875" style="19" customWidth="1"/>
    <col min="13320" max="13320" width="2.42578125" style="19" customWidth="1"/>
    <col min="13321" max="13321" width="5" style="19" customWidth="1"/>
    <col min="13322" max="13322" width="1.42578125" style="19" customWidth="1"/>
    <col min="13323" max="13323" width="4.42578125" style="19" customWidth="1"/>
    <col min="13324" max="13324" width="1.42578125" style="19" customWidth="1"/>
    <col min="13325" max="13325" width="4.140625" style="19" customWidth="1"/>
    <col min="13326" max="13326" width="13" style="19" customWidth="1"/>
    <col min="13327" max="13328" width="10.140625" style="19" bestFit="1" customWidth="1"/>
    <col min="13329" max="13329" width="25.42578125" style="19" customWidth="1"/>
    <col min="13330" max="13330" width="15.5703125" style="19" customWidth="1"/>
    <col min="13331" max="13331" width="4.42578125" style="19" bestFit="1" customWidth="1"/>
    <col min="13332" max="13332" width="1.5703125" style="19" bestFit="1" customWidth="1"/>
    <col min="13333" max="13333" width="4" style="19" bestFit="1" customWidth="1"/>
    <col min="13334" max="13334" width="1.5703125" style="19" bestFit="1" customWidth="1"/>
    <col min="13335" max="13335" width="4.42578125" style="19" bestFit="1" customWidth="1"/>
    <col min="13336" max="13336" width="1.5703125" style="19" bestFit="1" customWidth="1"/>
    <col min="13337" max="13337" width="3.42578125" style="19" bestFit="1" customWidth="1"/>
    <col min="13338" max="13568" width="9.140625" style="19"/>
    <col min="13569" max="13569" width="4" style="19" customWidth="1"/>
    <col min="13570" max="13570" width="37" style="19" customWidth="1"/>
    <col min="13571" max="13571" width="7" style="19" customWidth="1"/>
    <col min="13572" max="13572" width="18" style="19" customWidth="1"/>
    <col min="13573" max="13573" width="5.85546875" style="19" customWidth="1"/>
    <col min="13574" max="13574" width="2.42578125" style="19" customWidth="1"/>
    <col min="13575" max="13575" width="5.85546875" style="19" customWidth="1"/>
    <col min="13576" max="13576" width="2.42578125" style="19" customWidth="1"/>
    <col min="13577" max="13577" width="5" style="19" customWidth="1"/>
    <col min="13578" max="13578" width="1.42578125" style="19" customWidth="1"/>
    <col min="13579" max="13579" width="4.42578125" style="19" customWidth="1"/>
    <col min="13580" max="13580" width="1.42578125" style="19" customWidth="1"/>
    <col min="13581" max="13581" width="4.140625" style="19" customWidth="1"/>
    <col min="13582" max="13582" width="13" style="19" customWidth="1"/>
    <col min="13583" max="13584" width="10.140625" style="19" bestFit="1" customWidth="1"/>
    <col min="13585" max="13585" width="25.42578125" style="19" customWidth="1"/>
    <col min="13586" max="13586" width="15.5703125" style="19" customWidth="1"/>
    <col min="13587" max="13587" width="4.42578125" style="19" bestFit="1" customWidth="1"/>
    <col min="13588" max="13588" width="1.5703125" style="19" bestFit="1" customWidth="1"/>
    <col min="13589" max="13589" width="4" style="19" bestFit="1" customWidth="1"/>
    <col min="13590" max="13590" width="1.5703125" style="19" bestFit="1" customWidth="1"/>
    <col min="13591" max="13591" width="4.42578125" style="19" bestFit="1" customWidth="1"/>
    <col min="13592" max="13592" width="1.5703125" style="19" bestFit="1" customWidth="1"/>
    <col min="13593" max="13593" width="3.42578125" style="19" bestFit="1" customWidth="1"/>
    <col min="13594" max="13824" width="9.140625" style="19"/>
    <col min="13825" max="13825" width="4" style="19" customWidth="1"/>
    <col min="13826" max="13826" width="37" style="19" customWidth="1"/>
    <col min="13827" max="13827" width="7" style="19" customWidth="1"/>
    <col min="13828" max="13828" width="18" style="19" customWidth="1"/>
    <col min="13829" max="13829" width="5.85546875" style="19" customWidth="1"/>
    <col min="13830" max="13830" width="2.42578125" style="19" customWidth="1"/>
    <col min="13831" max="13831" width="5.85546875" style="19" customWidth="1"/>
    <col min="13832" max="13832" width="2.42578125" style="19" customWidth="1"/>
    <col min="13833" max="13833" width="5" style="19" customWidth="1"/>
    <col min="13834" max="13834" width="1.42578125" style="19" customWidth="1"/>
    <col min="13835" max="13835" width="4.42578125" style="19" customWidth="1"/>
    <col min="13836" max="13836" width="1.42578125" style="19" customWidth="1"/>
    <col min="13837" max="13837" width="4.140625" style="19" customWidth="1"/>
    <col min="13838" max="13838" width="13" style="19" customWidth="1"/>
    <col min="13839" max="13840" width="10.140625" style="19" bestFit="1" customWidth="1"/>
    <col min="13841" max="13841" width="25.42578125" style="19" customWidth="1"/>
    <col min="13842" max="13842" width="15.5703125" style="19" customWidth="1"/>
    <col min="13843" max="13843" width="4.42578125" style="19" bestFit="1" customWidth="1"/>
    <col min="13844" max="13844" width="1.5703125" style="19" bestFit="1" customWidth="1"/>
    <col min="13845" max="13845" width="4" style="19" bestFit="1" customWidth="1"/>
    <col min="13846" max="13846" width="1.5703125" style="19" bestFit="1" customWidth="1"/>
    <col min="13847" max="13847" width="4.42578125" style="19" bestFit="1" customWidth="1"/>
    <col min="13848" max="13848" width="1.5703125" style="19" bestFit="1" customWidth="1"/>
    <col min="13849" max="13849" width="3.42578125" style="19" bestFit="1" customWidth="1"/>
    <col min="13850" max="14080" width="9.140625" style="19"/>
    <col min="14081" max="14081" width="4" style="19" customWidth="1"/>
    <col min="14082" max="14082" width="37" style="19" customWidth="1"/>
    <col min="14083" max="14083" width="7" style="19" customWidth="1"/>
    <col min="14084" max="14084" width="18" style="19" customWidth="1"/>
    <col min="14085" max="14085" width="5.85546875" style="19" customWidth="1"/>
    <col min="14086" max="14086" width="2.42578125" style="19" customWidth="1"/>
    <col min="14087" max="14087" width="5.85546875" style="19" customWidth="1"/>
    <col min="14088" max="14088" width="2.42578125" style="19" customWidth="1"/>
    <col min="14089" max="14089" width="5" style="19" customWidth="1"/>
    <col min="14090" max="14090" width="1.42578125" style="19" customWidth="1"/>
    <col min="14091" max="14091" width="4.42578125" style="19" customWidth="1"/>
    <col min="14092" max="14092" width="1.42578125" style="19" customWidth="1"/>
    <col min="14093" max="14093" width="4.140625" style="19" customWidth="1"/>
    <col min="14094" max="14094" width="13" style="19" customWidth="1"/>
    <col min="14095" max="14096" width="10.140625" style="19" bestFit="1" customWidth="1"/>
    <col min="14097" max="14097" width="25.42578125" style="19" customWidth="1"/>
    <col min="14098" max="14098" width="15.5703125" style="19" customWidth="1"/>
    <col min="14099" max="14099" width="4.42578125" style="19" bestFit="1" customWidth="1"/>
    <col min="14100" max="14100" width="1.5703125" style="19" bestFit="1" customWidth="1"/>
    <col min="14101" max="14101" width="4" style="19" bestFit="1" customWidth="1"/>
    <col min="14102" max="14102" width="1.5703125" style="19" bestFit="1" customWidth="1"/>
    <col min="14103" max="14103" width="4.42578125" style="19" bestFit="1" customWidth="1"/>
    <col min="14104" max="14104" width="1.5703125" style="19" bestFit="1" customWidth="1"/>
    <col min="14105" max="14105" width="3.42578125" style="19" bestFit="1" customWidth="1"/>
    <col min="14106" max="14336" width="9.140625" style="19"/>
    <col min="14337" max="14337" width="4" style="19" customWidth="1"/>
    <col min="14338" max="14338" width="37" style="19" customWidth="1"/>
    <col min="14339" max="14339" width="7" style="19" customWidth="1"/>
    <col min="14340" max="14340" width="18" style="19" customWidth="1"/>
    <col min="14341" max="14341" width="5.85546875" style="19" customWidth="1"/>
    <col min="14342" max="14342" width="2.42578125" style="19" customWidth="1"/>
    <col min="14343" max="14343" width="5.85546875" style="19" customWidth="1"/>
    <col min="14344" max="14344" width="2.42578125" style="19" customWidth="1"/>
    <col min="14345" max="14345" width="5" style="19" customWidth="1"/>
    <col min="14346" max="14346" width="1.42578125" style="19" customWidth="1"/>
    <col min="14347" max="14347" width="4.42578125" style="19" customWidth="1"/>
    <col min="14348" max="14348" width="1.42578125" style="19" customWidth="1"/>
    <col min="14349" max="14349" width="4.140625" style="19" customWidth="1"/>
    <col min="14350" max="14350" width="13" style="19" customWidth="1"/>
    <col min="14351" max="14352" width="10.140625" style="19" bestFit="1" customWidth="1"/>
    <col min="14353" max="14353" width="25.42578125" style="19" customWidth="1"/>
    <col min="14354" max="14354" width="15.5703125" style="19" customWidth="1"/>
    <col min="14355" max="14355" width="4.42578125" style="19" bestFit="1" customWidth="1"/>
    <col min="14356" max="14356" width="1.5703125" style="19" bestFit="1" customWidth="1"/>
    <col min="14357" max="14357" width="4" style="19" bestFit="1" customWidth="1"/>
    <col min="14358" max="14358" width="1.5703125" style="19" bestFit="1" customWidth="1"/>
    <col min="14359" max="14359" width="4.42578125" style="19" bestFit="1" customWidth="1"/>
    <col min="14360" max="14360" width="1.5703125" style="19" bestFit="1" customWidth="1"/>
    <col min="14361" max="14361" width="3.42578125" style="19" bestFit="1" customWidth="1"/>
    <col min="14362" max="14592" width="9.140625" style="19"/>
    <col min="14593" max="14593" width="4" style="19" customWidth="1"/>
    <col min="14594" max="14594" width="37" style="19" customWidth="1"/>
    <col min="14595" max="14595" width="7" style="19" customWidth="1"/>
    <col min="14596" max="14596" width="18" style="19" customWidth="1"/>
    <col min="14597" max="14597" width="5.85546875" style="19" customWidth="1"/>
    <col min="14598" max="14598" width="2.42578125" style="19" customWidth="1"/>
    <col min="14599" max="14599" width="5.85546875" style="19" customWidth="1"/>
    <col min="14600" max="14600" width="2.42578125" style="19" customWidth="1"/>
    <col min="14601" max="14601" width="5" style="19" customWidth="1"/>
    <col min="14602" max="14602" width="1.42578125" style="19" customWidth="1"/>
    <col min="14603" max="14603" width="4.42578125" style="19" customWidth="1"/>
    <col min="14604" max="14604" width="1.42578125" style="19" customWidth="1"/>
    <col min="14605" max="14605" width="4.140625" style="19" customWidth="1"/>
    <col min="14606" max="14606" width="13" style="19" customWidth="1"/>
    <col min="14607" max="14608" width="10.140625" style="19" bestFit="1" customWidth="1"/>
    <col min="14609" max="14609" width="25.42578125" style="19" customWidth="1"/>
    <col min="14610" max="14610" width="15.5703125" style="19" customWidth="1"/>
    <col min="14611" max="14611" width="4.42578125" style="19" bestFit="1" customWidth="1"/>
    <col min="14612" max="14612" width="1.5703125" style="19" bestFit="1" customWidth="1"/>
    <col min="14613" max="14613" width="4" style="19" bestFit="1" customWidth="1"/>
    <col min="14614" max="14614" width="1.5703125" style="19" bestFit="1" customWidth="1"/>
    <col min="14615" max="14615" width="4.42578125" style="19" bestFit="1" customWidth="1"/>
    <col min="14616" max="14616" width="1.5703125" style="19" bestFit="1" customWidth="1"/>
    <col min="14617" max="14617" width="3.42578125" style="19" bestFit="1" customWidth="1"/>
    <col min="14618" max="14848" width="9.140625" style="19"/>
    <col min="14849" max="14849" width="4" style="19" customWidth="1"/>
    <col min="14850" max="14850" width="37" style="19" customWidth="1"/>
    <col min="14851" max="14851" width="7" style="19" customWidth="1"/>
    <col min="14852" max="14852" width="18" style="19" customWidth="1"/>
    <col min="14853" max="14853" width="5.85546875" style="19" customWidth="1"/>
    <col min="14854" max="14854" width="2.42578125" style="19" customWidth="1"/>
    <col min="14855" max="14855" width="5.85546875" style="19" customWidth="1"/>
    <col min="14856" max="14856" width="2.42578125" style="19" customWidth="1"/>
    <col min="14857" max="14857" width="5" style="19" customWidth="1"/>
    <col min="14858" max="14858" width="1.42578125" style="19" customWidth="1"/>
    <col min="14859" max="14859" width="4.42578125" style="19" customWidth="1"/>
    <col min="14860" max="14860" width="1.42578125" style="19" customWidth="1"/>
    <col min="14861" max="14861" width="4.140625" style="19" customWidth="1"/>
    <col min="14862" max="14862" width="13" style="19" customWidth="1"/>
    <col min="14863" max="14864" width="10.140625" style="19" bestFit="1" customWidth="1"/>
    <col min="14865" max="14865" width="25.42578125" style="19" customWidth="1"/>
    <col min="14866" max="14866" width="15.5703125" style="19" customWidth="1"/>
    <col min="14867" max="14867" width="4.42578125" style="19" bestFit="1" customWidth="1"/>
    <col min="14868" max="14868" width="1.5703125" style="19" bestFit="1" customWidth="1"/>
    <col min="14869" max="14869" width="4" style="19" bestFit="1" customWidth="1"/>
    <col min="14870" max="14870" width="1.5703125" style="19" bestFit="1" customWidth="1"/>
    <col min="14871" max="14871" width="4.42578125" style="19" bestFit="1" customWidth="1"/>
    <col min="14872" max="14872" width="1.5703125" style="19" bestFit="1" customWidth="1"/>
    <col min="14873" max="14873" width="3.42578125" style="19" bestFit="1" customWidth="1"/>
    <col min="14874" max="15104" width="9.140625" style="19"/>
    <col min="15105" max="15105" width="4" style="19" customWidth="1"/>
    <col min="15106" max="15106" width="37" style="19" customWidth="1"/>
    <col min="15107" max="15107" width="7" style="19" customWidth="1"/>
    <col min="15108" max="15108" width="18" style="19" customWidth="1"/>
    <col min="15109" max="15109" width="5.85546875" style="19" customWidth="1"/>
    <col min="15110" max="15110" width="2.42578125" style="19" customWidth="1"/>
    <col min="15111" max="15111" width="5.85546875" style="19" customWidth="1"/>
    <col min="15112" max="15112" width="2.42578125" style="19" customWidth="1"/>
    <col min="15113" max="15113" width="5" style="19" customWidth="1"/>
    <col min="15114" max="15114" width="1.42578125" style="19" customWidth="1"/>
    <col min="15115" max="15115" width="4.42578125" style="19" customWidth="1"/>
    <col min="15116" max="15116" width="1.42578125" style="19" customWidth="1"/>
    <col min="15117" max="15117" width="4.140625" style="19" customWidth="1"/>
    <col min="15118" max="15118" width="13" style="19" customWidth="1"/>
    <col min="15119" max="15120" width="10.140625" style="19" bestFit="1" customWidth="1"/>
    <col min="15121" max="15121" width="25.42578125" style="19" customWidth="1"/>
    <col min="15122" max="15122" width="15.5703125" style="19" customWidth="1"/>
    <col min="15123" max="15123" width="4.42578125" style="19" bestFit="1" customWidth="1"/>
    <col min="15124" max="15124" width="1.5703125" style="19" bestFit="1" customWidth="1"/>
    <col min="15125" max="15125" width="4" style="19" bestFit="1" customWidth="1"/>
    <col min="15126" max="15126" width="1.5703125" style="19" bestFit="1" customWidth="1"/>
    <col min="15127" max="15127" width="4.42578125" style="19" bestFit="1" customWidth="1"/>
    <col min="15128" max="15128" width="1.5703125" style="19" bestFit="1" customWidth="1"/>
    <col min="15129" max="15129" width="3.42578125" style="19" bestFit="1" customWidth="1"/>
    <col min="15130" max="15360" width="9.140625" style="19"/>
    <col min="15361" max="15361" width="4" style="19" customWidth="1"/>
    <col min="15362" max="15362" width="37" style="19" customWidth="1"/>
    <col min="15363" max="15363" width="7" style="19" customWidth="1"/>
    <col min="15364" max="15364" width="18" style="19" customWidth="1"/>
    <col min="15365" max="15365" width="5.85546875" style="19" customWidth="1"/>
    <col min="15366" max="15366" width="2.42578125" style="19" customWidth="1"/>
    <col min="15367" max="15367" width="5.85546875" style="19" customWidth="1"/>
    <col min="15368" max="15368" width="2.42578125" style="19" customWidth="1"/>
    <col min="15369" max="15369" width="5" style="19" customWidth="1"/>
    <col min="15370" max="15370" width="1.42578125" style="19" customWidth="1"/>
    <col min="15371" max="15371" width="4.42578125" style="19" customWidth="1"/>
    <col min="15372" max="15372" width="1.42578125" style="19" customWidth="1"/>
    <col min="15373" max="15373" width="4.140625" style="19" customWidth="1"/>
    <col min="15374" max="15374" width="13" style="19" customWidth="1"/>
    <col min="15375" max="15376" width="10.140625" style="19" bestFit="1" customWidth="1"/>
    <col min="15377" max="15377" width="25.42578125" style="19" customWidth="1"/>
    <col min="15378" max="15378" width="15.5703125" style="19" customWidth="1"/>
    <col min="15379" max="15379" width="4.42578125" style="19" bestFit="1" customWidth="1"/>
    <col min="15380" max="15380" width="1.5703125" style="19" bestFit="1" customWidth="1"/>
    <col min="15381" max="15381" width="4" style="19" bestFit="1" customWidth="1"/>
    <col min="15382" max="15382" width="1.5703125" style="19" bestFit="1" customWidth="1"/>
    <col min="15383" max="15383" width="4.42578125" style="19" bestFit="1" customWidth="1"/>
    <col min="15384" max="15384" width="1.5703125" style="19" bestFit="1" customWidth="1"/>
    <col min="15385" max="15385" width="3.42578125" style="19" bestFit="1" customWidth="1"/>
    <col min="15386" max="15616" width="9.140625" style="19"/>
    <col min="15617" max="15617" width="4" style="19" customWidth="1"/>
    <col min="15618" max="15618" width="37" style="19" customWidth="1"/>
    <col min="15619" max="15619" width="7" style="19" customWidth="1"/>
    <col min="15620" max="15620" width="18" style="19" customWidth="1"/>
    <col min="15621" max="15621" width="5.85546875" style="19" customWidth="1"/>
    <col min="15622" max="15622" width="2.42578125" style="19" customWidth="1"/>
    <col min="15623" max="15623" width="5.85546875" style="19" customWidth="1"/>
    <col min="15624" max="15624" width="2.42578125" style="19" customWidth="1"/>
    <col min="15625" max="15625" width="5" style="19" customWidth="1"/>
    <col min="15626" max="15626" width="1.42578125" style="19" customWidth="1"/>
    <col min="15627" max="15627" width="4.42578125" style="19" customWidth="1"/>
    <col min="15628" max="15628" width="1.42578125" style="19" customWidth="1"/>
    <col min="15629" max="15629" width="4.140625" style="19" customWidth="1"/>
    <col min="15630" max="15630" width="13" style="19" customWidth="1"/>
    <col min="15631" max="15632" width="10.140625" style="19" bestFit="1" customWidth="1"/>
    <col min="15633" max="15633" width="25.42578125" style="19" customWidth="1"/>
    <col min="15634" max="15634" width="15.5703125" style="19" customWidth="1"/>
    <col min="15635" max="15635" width="4.42578125" style="19" bestFit="1" customWidth="1"/>
    <col min="15636" max="15636" width="1.5703125" style="19" bestFit="1" customWidth="1"/>
    <col min="15637" max="15637" width="4" style="19" bestFit="1" customWidth="1"/>
    <col min="15638" max="15638" width="1.5703125" style="19" bestFit="1" customWidth="1"/>
    <col min="15639" max="15639" width="4.42578125" style="19" bestFit="1" customWidth="1"/>
    <col min="15640" max="15640" width="1.5703125" style="19" bestFit="1" customWidth="1"/>
    <col min="15641" max="15641" width="3.42578125" style="19" bestFit="1" customWidth="1"/>
    <col min="15642" max="15872" width="9.140625" style="19"/>
    <col min="15873" max="15873" width="4" style="19" customWidth="1"/>
    <col min="15874" max="15874" width="37" style="19" customWidth="1"/>
    <col min="15875" max="15875" width="7" style="19" customWidth="1"/>
    <col min="15876" max="15876" width="18" style="19" customWidth="1"/>
    <col min="15877" max="15877" width="5.85546875" style="19" customWidth="1"/>
    <col min="15878" max="15878" width="2.42578125" style="19" customWidth="1"/>
    <col min="15879" max="15879" width="5.85546875" style="19" customWidth="1"/>
    <col min="15880" max="15880" width="2.42578125" style="19" customWidth="1"/>
    <col min="15881" max="15881" width="5" style="19" customWidth="1"/>
    <col min="15882" max="15882" width="1.42578125" style="19" customWidth="1"/>
    <col min="15883" max="15883" width="4.42578125" style="19" customWidth="1"/>
    <col min="15884" max="15884" width="1.42578125" style="19" customWidth="1"/>
    <col min="15885" max="15885" width="4.140625" style="19" customWidth="1"/>
    <col min="15886" max="15886" width="13" style="19" customWidth="1"/>
    <col min="15887" max="15888" width="10.140625" style="19" bestFit="1" customWidth="1"/>
    <col min="15889" max="15889" width="25.42578125" style="19" customWidth="1"/>
    <col min="15890" max="15890" width="15.5703125" style="19" customWidth="1"/>
    <col min="15891" max="15891" width="4.42578125" style="19" bestFit="1" customWidth="1"/>
    <col min="15892" max="15892" width="1.5703125" style="19" bestFit="1" customWidth="1"/>
    <col min="15893" max="15893" width="4" style="19" bestFit="1" customWidth="1"/>
    <col min="15894" max="15894" width="1.5703125" style="19" bestFit="1" customWidth="1"/>
    <col min="15895" max="15895" width="4.42578125" style="19" bestFit="1" customWidth="1"/>
    <col min="15896" max="15896" width="1.5703125" style="19" bestFit="1" customWidth="1"/>
    <col min="15897" max="15897" width="3.42578125" style="19" bestFit="1" customWidth="1"/>
    <col min="15898" max="16128" width="9.140625" style="19"/>
    <col min="16129" max="16129" width="4" style="19" customWidth="1"/>
    <col min="16130" max="16130" width="37" style="19" customWidth="1"/>
    <col min="16131" max="16131" width="7" style="19" customWidth="1"/>
    <col min="16132" max="16132" width="18" style="19" customWidth="1"/>
    <col min="16133" max="16133" width="5.85546875" style="19" customWidth="1"/>
    <col min="16134" max="16134" width="2.42578125" style="19" customWidth="1"/>
    <col min="16135" max="16135" width="5.85546875" style="19" customWidth="1"/>
    <col min="16136" max="16136" width="2.42578125" style="19" customWidth="1"/>
    <col min="16137" max="16137" width="5" style="19" customWidth="1"/>
    <col min="16138" max="16138" width="1.42578125" style="19" customWidth="1"/>
    <col min="16139" max="16139" width="4.42578125" style="19" customWidth="1"/>
    <col min="16140" max="16140" width="1.42578125" style="19" customWidth="1"/>
    <col min="16141" max="16141" width="4.140625" style="19" customWidth="1"/>
    <col min="16142" max="16142" width="13" style="19" customWidth="1"/>
    <col min="16143" max="16144" width="10.140625" style="19" bestFit="1" customWidth="1"/>
    <col min="16145" max="16145" width="25.42578125" style="19" customWidth="1"/>
    <col min="16146" max="16146" width="15.5703125" style="19" customWidth="1"/>
    <col min="16147" max="16147" width="4.42578125" style="19" bestFit="1" customWidth="1"/>
    <col min="16148" max="16148" width="1.5703125" style="19" bestFit="1" customWidth="1"/>
    <col min="16149" max="16149" width="4" style="19" bestFit="1" customWidth="1"/>
    <col min="16150" max="16150" width="1.5703125" style="19" bestFit="1" customWidth="1"/>
    <col min="16151" max="16151" width="4.42578125" style="19" bestFit="1" customWidth="1"/>
    <col min="16152" max="16152" width="1.5703125" style="19" bestFit="1" customWidth="1"/>
    <col min="16153" max="16153" width="3.42578125" style="19" bestFit="1" customWidth="1"/>
    <col min="16154" max="16384" width="9.140625" style="19"/>
  </cols>
  <sheetData>
    <row r="1" spans="1:15" ht="15" customHeight="1">
      <c r="F1" s="563" t="s">
        <v>174</v>
      </c>
      <c r="G1" s="563"/>
      <c r="H1" s="563"/>
      <c r="I1" s="563"/>
      <c r="J1" s="563"/>
      <c r="K1" s="563"/>
      <c r="L1" s="563"/>
      <c r="M1" s="563"/>
      <c r="N1" s="563"/>
      <c r="O1" s="563"/>
    </row>
    <row r="2" spans="1:15" ht="15" customHeight="1">
      <c r="F2" s="564" t="s">
        <v>175</v>
      </c>
      <c r="G2" s="564"/>
      <c r="H2" s="564"/>
      <c r="I2" s="564"/>
      <c r="J2" s="564"/>
      <c r="K2" s="564"/>
      <c r="L2" s="564"/>
      <c r="M2" s="564"/>
      <c r="N2" s="564"/>
      <c r="O2" s="564"/>
    </row>
    <row r="3" spans="1:15" ht="15" customHeight="1">
      <c r="B3" s="304"/>
      <c r="C3" s="304"/>
      <c r="D3" s="305"/>
      <c r="E3" s="305"/>
      <c r="F3" s="565" t="s">
        <v>190</v>
      </c>
      <c r="G3" s="565"/>
      <c r="H3" s="565"/>
      <c r="I3" s="565"/>
      <c r="J3" s="565"/>
      <c r="K3" s="565"/>
      <c r="L3" s="565"/>
      <c r="M3" s="565"/>
      <c r="N3" s="565"/>
      <c r="O3" s="565"/>
    </row>
    <row r="4" spans="1:15" ht="21" customHeight="1">
      <c r="B4" s="304"/>
      <c r="C4" s="304"/>
      <c r="D4" s="305"/>
      <c r="E4" s="305"/>
      <c r="F4" s="565" t="s">
        <v>286</v>
      </c>
      <c r="G4" s="565"/>
      <c r="H4" s="565"/>
      <c r="I4" s="565"/>
      <c r="J4" s="565"/>
      <c r="K4" s="565"/>
      <c r="L4" s="565"/>
      <c r="M4" s="565"/>
      <c r="N4" s="565"/>
      <c r="O4" s="565"/>
    </row>
    <row r="5" spans="1:15" ht="20.25" customHeight="1">
      <c r="B5" s="304"/>
      <c r="C5" s="304"/>
      <c r="D5" s="305"/>
      <c r="E5" s="305"/>
      <c r="F5" s="565" t="s">
        <v>285</v>
      </c>
      <c r="G5" s="565"/>
      <c r="H5" s="565"/>
      <c r="I5" s="565"/>
      <c r="J5" s="565"/>
      <c r="K5" s="565"/>
      <c r="L5" s="565"/>
      <c r="M5" s="565"/>
      <c r="N5" s="565"/>
      <c r="O5" s="565"/>
    </row>
    <row r="6" spans="1:15" ht="15.75" customHeight="1">
      <c r="B6" s="306"/>
      <c r="C6" s="306"/>
      <c r="D6" s="306"/>
      <c r="E6" s="305"/>
      <c r="F6" s="307"/>
      <c r="G6" s="307"/>
      <c r="H6" s="307"/>
      <c r="I6" s="307"/>
      <c r="J6" s="307"/>
      <c r="K6" s="307"/>
      <c r="L6" s="307"/>
      <c r="M6" s="307"/>
      <c r="N6" s="307"/>
      <c r="O6" s="307"/>
    </row>
    <row r="7" spans="1:15">
      <c r="A7" s="566" t="s">
        <v>136</v>
      </c>
      <c r="B7" s="566"/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20"/>
    </row>
    <row r="8" spans="1:15">
      <c r="A8" s="567" t="s">
        <v>23</v>
      </c>
      <c r="B8" s="567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</row>
    <row r="9" spans="1:15" ht="15" customHeight="1"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</row>
    <row r="10" spans="1:15" ht="28.5" customHeight="1">
      <c r="A10" s="602" t="s">
        <v>294</v>
      </c>
      <c r="B10" s="602"/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308"/>
    </row>
    <row r="11" spans="1:15" ht="16.5" customHeight="1">
      <c r="A11" s="602" t="s">
        <v>176</v>
      </c>
      <c r="B11" s="602"/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</row>
    <row r="12" spans="1:15" ht="16.5" customHeight="1">
      <c r="A12" s="602" t="s">
        <v>187</v>
      </c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</row>
    <row r="13" spans="1:15" ht="16.5" customHeight="1">
      <c r="A13" s="374"/>
      <c r="B13" s="375"/>
      <c r="C13" s="375"/>
      <c r="D13" s="375"/>
      <c r="E13" s="284"/>
      <c r="F13" s="284"/>
      <c r="G13" s="284"/>
      <c r="H13" s="284"/>
      <c r="I13" s="284"/>
      <c r="J13" s="284"/>
      <c r="K13" s="284"/>
      <c r="L13" s="22"/>
      <c r="M13" s="22"/>
      <c r="N13" s="22"/>
    </row>
    <row r="14" spans="1:15" ht="13.15" customHeight="1">
      <c r="A14" s="595" t="s">
        <v>24</v>
      </c>
      <c r="B14" s="595" t="s">
        <v>25</v>
      </c>
      <c r="C14" s="595" t="s">
        <v>26</v>
      </c>
      <c r="D14" s="595" t="s">
        <v>27</v>
      </c>
      <c r="E14" s="596" t="s">
        <v>28</v>
      </c>
      <c r="F14" s="597"/>
      <c r="G14" s="597"/>
      <c r="H14" s="597"/>
      <c r="I14" s="597"/>
      <c r="J14" s="597"/>
      <c r="K14" s="597"/>
      <c r="L14" s="597"/>
      <c r="M14" s="597"/>
      <c r="N14" s="600" t="s">
        <v>29</v>
      </c>
    </row>
    <row r="15" spans="1:15">
      <c r="A15" s="595"/>
      <c r="B15" s="595"/>
      <c r="C15" s="595"/>
      <c r="D15" s="595"/>
      <c r="E15" s="598"/>
      <c r="F15" s="599"/>
      <c r="G15" s="599"/>
      <c r="H15" s="599"/>
      <c r="I15" s="599"/>
      <c r="J15" s="599"/>
      <c r="K15" s="599"/>
      <c r="L15" s="599"/>
      <c r="M15" s="599"/>
      <c r="N15" s="601"/>
    </row>
    <row r="16" spans="1:15">
      <c r="A16" s="346">
        <v>1</v>
      </c>
      <c r="B16" s="346">
        <v>2</v>
      </c>
      <c r="C16" s="346">
        <v>3</v>
      </c>
      <c r="D16" s="346">
        <v>4</v>
      </c>
      <c r="E16" s="603">
        <v>5</v>
      </c>
      <c r="F16" s="604"/>
      <c r="G16" s="604"/>
      <c r="H16" s="604"/>
      <c r="I16" s="604"/>
      <c r="J16" s="604"/>
      <c r="K16" s="604"/>
      <c r="L16" s="604"/>
      <c r="M16" s="604"/>
      <c r="N16" s="21">
        <v>6</v>
      </c>
    </row>
    <row r="17" spans="1:17">
      <c r="A17" s="281"/>
      <c r="B17" s="281" t="s">
        <v>30</v>
      </c>
      <c r="C17" s="346"/>
      <c r="D17" s="376"/>
      <c r="E17" s="282"/>
      <c r="F17" s="282"/>
      <c r="G17" s="282"/>
      <c r="H17" s="282"/>
      <c r="I17" s="282"/>
      <c r="J17" s="282"/>
      <c r="K17" s="282"/>
      <c r="L17" s="282"/>
      <c r="M17" s="282"/>
      <c r="N17" s="21"/>
      <c r="Q17" s="153"/>
    </row>
    <row r="18" spans="1:17">
      <c r="A18" s="347"/>
      <c r="B18" s="377" t="s">
        <v>31</v>
      </c>
      <c r="C18" s="437">
        <f>C19*1000*30/10000</f>
        <v>0.75</v>
      </c>
      <c r="D18" s="37"/>
      <c r="E18" s="22"/>
      <c r="F18" s="22"/>
      <c r="G18" s="22"/>
      <c r="H18" s="22"/>
      <c r="I18" s="22"/>
      <c r="J18" s="22"/>
      <c r="K18" s="22"/>
      <c r="L18" s="22"/>
      <c r="M18" s="22"/>
      <c r="N18" s="23"/>
      <c r="Q18" s="138"/>
    </row>
    <row r="19" spans="1:17">
      <c r="A19" s="347"/>
      <c r="B19" s="377" t="s">
        <v>32</v>
      </c>
      <c r="C19" s="437">
        <v>0.25</v>
      </c>
      <c r="D19" s="378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1:17" ht="7.9" customHeight="1">
      <c r="A20" s="605"/>
      <c r="B20" s="606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7"/>
    </row>
    <row r="21" spans="1:17" ht="15.75" customHeight="1">
      <c r="A21" s="608">
        <v>1</v>
      </c>
      <c r="B21" s="583" t="s">
        <v>270</v>
      </c>
      <c r="C21" s="511"/>
      <c r="D21" s="610" t="s">
        <v>271</v>
      </c>
      <c r="E21" s="586" t="s">
        <v>34</v>
      </c>
      <c r="F21" s="587"/>
      <c r="G21" s="587"/>
      <c r="H21" s="587"/>
      <c r="I21" s="587"/>
      <c r="J21" s="587"/>
      <c r="K21" s="587"/>
      <c r="L21" s="587"/>
      <c r="M21" s="587"/>
      <c r="N21" s="512"/>
      <c r="O21" s="508"/>
      <c r="P21" s="25"/>
    </row>
    <row r="22" spans="1:17" ht="45.75" customHeight="1">
      <c r="A22" s="582"/>
      <c r="B22" s="584"/>
      <c r="C22" s="507"/>
      <c r="D22" s="585"/>
      <c r="E22" s="509">
        <v>6426</v>
      </c>
      <c r="F22" s="510" t="s">
        <v>35</v>
      </c>
      <c r="G22" s="28">
        <v>2</v>
      </c>
      <c r="H22" s="510" t="s">
        <v>35</v>
      </c>
      <c r="I22" s="25">
        <f>C24</f>
        <v>1.3</v>
      </c>
      <c r="J22" s="510" t="s">
        <v>35</v>
      </c>
      <c r="K22" s="25">
        <f>C25</f>
        <v>0.7</v>
      </c>
      <c r="L22" s="510"/>
      <c r="M22" s="26"/>
      <c r="N22" s="33">
        <f>E22*I22*G22*K22</f>
        <v>11695.320000000002</v>
      </c>
      <c r="O22" s="26"/>
      <c r="P22" s="26"/>
    </row>
    <row r="23" spans="1:17" ht="27.75" customHeight="1">
      <c r="A23" s="582"/>
      <c r="B23" s="584"/>
      <c r="C23" s="507"/>
      <c r="D23" s="585"/>
      <c r="E23" s="352"/>
      <c r="F23" s="26"/>
      <c r="G23" s="26"/>
      <c r="H23" s="26"/>
      <c r="I23" s="26"/>
      <c r="J23" s="26"/>
      <c r="K23" s="26"/>
      <c r="L23" s="26"/>
      <c r="M23" s="26"/>
      <c r="N23" s="353"/>
      <c r="O23" s="510"/>
      <c r="P23" s="28"/>
    </row>
    <row r="24" spans="1:17" ht="12.75" customHeight="1">
      <c r="A24" s="582"/>
      <c r="B24" s="513" t="s">
        <v>272</v>
      </c>
      <c r="C24" s="507">
        <v>1.3</v>
      </c>
      <c r="D24" s="585"/>
      <c r="E24" s="590" t="s">
        <v>38</v>
      </c>
      <c r="F24" s="591"/>
      <c r="G24" s="591"/>
      <c r="H24" s="591"/>
      <c r="I24" s="591"/>
      <c r="J24" s="591"/>
      <c r="K24" s="591"/>
      <c r="L24" s="591"/>
      <c r="M24" s="591"/>
      <c r="N24" s="353"/>
      <c r="O24" s="510"/>
      <c r="P24" s="28"/>
    </row>
    <row r="25" spans="1:17" ht="12.75" customHeight="1">
      <c r="A25" s="582"/>
      <c r="B25" s="513" t="s">
        <v>273</v>
      </c>
      <c r="C25" s="507">
        <v>0.7</v>
      </c>
      <c r="D25" s="585"/>
      <c r="E25" s="509">
        <v>2538</v>
      </c>
      <c r="F25" s="510" t="s">
        <v>35</v>
      </c>
      <c r="G25" s="514">
        <f>G22</f>
        <v>2</v>
      </c>
      <c r="H25" s="510" t="s">
        <v>35</v>
      </c>
      <c r="I25" s="510">
        <f>C24</f>
        <v>1.3</v>
      </c>
      <c r="J25" s="510"/>
      <c r="K25" s="510"/>
      <c r="L25" s="510"/>
      <c r="M25" s="510"/>
      <c r="N25" s="33">
        <f>E25*I25*G25</f>
        <v>6598.8</v>
      </c>
      <c r="O25" s="510"/>
      <c r="P25" s="26"/>
    </row>
    <row r="26" spans="1:17">
      <c r="A26" s="609"/>
      <c r="B26" s="515" t="s">
        <v>274</v>
      </c>
      <c r="C26" s="516"/>
      <c r="D26" s="611"/>
      <c r="E26" s="363"/>
      <c r="F26" s="364"/>
      <c r="G26" s="364"/>
      <c r="H26" s="364"/>
      <c r="I26" s="364"/>
      <c r="J26" s="364"/>
      <c r="K26" s="364"/>
      <c r="L26" s="364"/>
      <c r="M26" s="364"/>
      <c r="N26" s="517"/>
    </row>
    <row r="27" spans="1:17">
      <c r="A27" s="608">
        <v>2</v>
      </c>
      <c r="B27" s="583" t="s">
        <v>275</v>
      </c>
      <c r="C27" s="511"/>
      <c r="D27" s="610" t="s">
        <v>276</v>
      </c>
      <c r="E27" s="586" t="s">
        <v>34</v>
      </c>
      <c r="F27" s="587"/>
      <c r="G27" s="587"/>
      <c r="H27" s="587"/>
      <c r="I27" s="587"/>
      <c r="J27" s="587"/>
      <c r="K27" s="587"/>
      <c r="L27" s="587"/>
      <c r="M27" s="587"/>
      <c r="N27" s="512"/>
    </row>
    <row r="28" spans="1:17" ht="12.75" customHeight="1">
      <c r="A28" s="582"/>
      <c r="B28" s="584"/>
      <c r="C28" s="507"/>
      <c r="D28" s="585"/>
      <c r="E28" s="509">
        <v>1897</v>
      </c>
      <c r="F28" s="510" t="s">
        <v>35</v>
      </c>
      <c r="G28" s="28">
        <v>2</v>
      </c>
      <c r="H28" s="510" t="s">
        <v>35</v>
      </c>
      <c r="I28" s="510">
        <f>C31</f>
        <v>0.4</v>
      </c>
      <c r="J28" s="510"/>
      <c r="K28" s="25"/>
      <c r="L28" s="510"/>
      <c r="M28" s="26"/>
      <c r="N28" s="33">
        <f>E28*G28*I28</f>
        <v>1517.6000000000001</v>
      </c>
      <c r="O28" s="508"/>
      <c r="P28" s="25"/>
    </row>
    <row r="29" spans="1:17" ht="12.75" customHeight="1">
      <c r="A29" s="582"/>
      <c r="B29" s="584"/>
      <c r="C29" s="507"/>
      <c r="D29" s="585"/>
      <c r="E29" s="352"/>
      <c r="F29" s="26"/>
      <c r="G29" s="26"/>
      <c r="H29" s="26"/>
      <c r="I29" s="26"/>
      <c r="J29" s="26"/>
      <c r="K29" s="26"/>
      <c r="L29" s="26"/>
      <c r="M29" s="26"/>
      <c r="N29" s="353"/>
      <c r="O29" s="26"/>
      <c r="P29" s="26"/>
    </row>
    <row r="30" spans="1:17" ht="12.75" customHeight="1">
      <c r="A30" s="582"/>
      <c r="B30" s="379"/>
      <c r="C30" s="507"/>
      <c r="D30" s="585"/>
      <c r="E30" s="590" t="s">
        <v>38</v>
      </c>
      <c r="F30" s="591"/>
      <c r="G30" s="591"/>
      <c r="H30" s="591"/>
      <c r="I30" s="591"/>
      <c r="J30" s="591"/>
      <c r="K30" s="591"/>
      <c r="L30" s="591"/>
      <c r="M30" s="591"/>
      <c r="N30" s="353"/>
      <c r="O30" s="510"/>
      <c r="P30" s="28"/>
    </row>
    <row r="31" spans="1:17" ht="12.75" customHeight="1">
      <c r="A31" s="582"/>
      <c r="B31" s="513" t="s">
        <v>273</v>
      </c>
      <c r="C31" s="507">
        <v>0.4</v>
      </c>
      <c r="D31" s="585"/>
      <c r="E31" s="509">
        <v>428</v>
      </c>
      <c r="F31" s="510" t="s">
        <v>35</v>
      </c>
      <c r="G31" s="514">
        <f>G28</f>
        <v>2</v>
      </c>
      <c r="J31" s="510"/>
      <c r="K31" s="510"/>
      <c r="L31" s="510"/>
      <c r="M31" s="510"/>
      <c r="N31" s="33">
        <f>E31*G31</f>
        <v>856</v>
      </c>
      <c r="O31" s="510"/>
      <c r="P31" s="28"/>
    </row>
    <row r="32" spans="1:17" ht="14.25" customHeight="1">
      <c r="A32" s="609"/>
      <c r="B32" s="515" t="s">
        <v>274</v>
      </c>
      <c r="C32" s="516"/>
      <c r="D32" s="611"/>
      <c r="E32" s="363"/>
      <c r="F32" s="364"/>
      <c r="G32" s="364"/>
      <c r="H32" s="364"/>
      <c r="I32" s="364"/>
      <c r="J32" s="364"/>
      <c r="K32" s="364"/>
      <c r="L32" s="364"/>
      <c r="M32" s="364"/>
      <c r="N32" s="517"/>
      <c r="O32" s="26"/>
    </row>
    <row r="33" spans="1:16" ht="12.75" customHeight="1">
      <c r="A33" s="581">
        <v>3</v>
      </c>
      <c r="B33" s="583" t="s">
        <v>182</v>
      </c>
      <c r="C33" s="348"/>
      <c r="D33" s="585" t="s">
        <v>33</v>
      </c>
      <c r="E33" s="593" t="s">
        <v>34</v>
      </c>
      <c r="F33" s="594"/>
      <c r="G33" s="594"/>
      <c r="H33" s="594"/>
      <c r="I33" s="594"/>
      <c r="J33" s="594"/>
      <c r="K33" s="594"/>
      <c r="L33" s="594"/>
      <c r="M33" s="594"/>
      <c r="N33" s="349"/>
      <c r="O33" s="24"/>
      <c r="P33" s="25"/>
    </row>
    <row r="34" spans="1:16" ht="12.75" customHeight="1">
      <c r="A34" s="582"/>
      <c r="B34" s="584"/>
      <c r="C34" s="348"/>
      <c r="D34" s="585"/>
      <c r="E34" s="350">
        <v>3284</v>
      </c>
      <c r="F34" s="27" t="s">
        <v>35</v>
      </c>
      <c r="G34" s="351">
        <f>C18</f>
        <v>0.75</v>
      </c>
      <c r="H34" s="27" t="s">
        <v>35</v>
      </c>
      <c r="I34" s="27">
        <f>C38</f>
        <v>1.1000000000000001</v>
      </c>
      <c r="J34" s="27" t="s">
        <v>35</v>
      </c>
      <c r="K34" s="19">
        <f>C37</f>
        <v>1.55</v>
      </c>
      <c r="L34" s="27"/>
      <c r="N34" s="33">
        <f>E34*I34*G34*K34</f>
        <v>4199.415</v>
      </c>
      <c r="O34" s="26"/>
      <c r="P34" s="26"/>
    </row>
    <row r="35" spans="1:16" ht="22.9" customHeight="1">
      <c r="A35" s="582"/>
      <c r="B35" s="584"/>
      <c r="C35" s="348"/>
      <c r="D35" s="585"/>
      <c r="E35" s="352"/>
      <c r="F35" s="26"/>
      <c r="G35" s="26"/>
      <c r="H35" s="26"/>
      <c r="I35" s="26"/>
      <c r="J35" s="26"/>
      <c r="K35" s="26"/>
      <c r="L35" s="26"/>
      <c r="M35" s="26"/>
      <c r="N35" s="353"/>
      <c r="O35" s="27"/>
      <c r="P35" s="28"/>
    </row>
    <row r="36" spans="1:16" ht="12.75" customHeight="1">
      <c r="A36" s="582"/>
      <c r="B36" s="379" t="s">
        <v>36</v>
      </c>
      <c r="C36" s="348"/>
      <c r="D36" s="585"/>
      <c r="E36" s="350"/>
      <c r="F36" s="27"/>
      <c r="G36" s="27"/>
      <c r="H36" s="27"/>
      <c r="I36" s="27"/>
      <c r="J36" s="27"/>
      <c r="K36" s="27"/>
      <c r="L36" s="27"/>
      <c r="M36" s="27"/>
      <c r="N36" s="353"/>
      <c r="O36" s="27"/>
      <c r="P36" s="28"/>
    </row>
    <row r="37" spans="1:16" ht="12.75" customHeight="1">
      <c r="A37" s="582"/>
      <c r="B37" s="379" t="s">
        <v>37</v>
      </c>
      <c r="C37" s="348">
        <v>1.55</v>
      </c>
      <c r="D37" s="585"/>
      <c r="E37" s="590" t="s">
        <v>38</v>
      </c>
      <c r="F37" s="591"/>
      <c r="G37" s="591"/>
      <c r="H37" s="591"/>
      <c r="I37" s="591"/>
      <c r="J37" s="591"/>
      <c r="K37" s="591"/>
      <c r="L37" s="591"/>
      <c r="M37" s="591"/>
      <c r="N37" s="353"/>
      <c r="O37" s="27"/>
      <c r="P37" s="28"/>
    </row>
    <row r="38" spans="1:16" ht="12.75" customHeight="1">
      <c r="A38" s="582"/>
      <c r="B38" s="379" t="s">
        <v>39</v>
      </c>
      <c r="C38" s="348">
        <v>1.1000000000000001</v>
      </c>
      <c r="D38" s="585"/>
      <c r="E38" s="350">
        <v>1067</v>
      </c>
      <c r="F38" s="27" t="s">
        <v>35</v>
      </c>
      <c r="G38" s="351">
        <f>G34</f>
        <v>0.75</v>
      </c>
      <c r="H38" s="27" t="s">
        <v>35</v>
      </c>
      <c r="I38" s="27">
        <f>C39</f>
        <v>1.2</v>
      </c>
      <c r="J38" s="27"/>
      <c r="K38" s="27"/>
      <c r="L38" s="27"/>
      <c r="M38" s="27"/>
      <c r="N38" s="33">
        <f>E38*I38*G38</f>
        <v>960.3</v>
      </c>
      <c r="O38" s="27"/>
      <c r="P38" s="26"/>
    </row>
    <row r="39" spans="1:16">
      <c r="A39" s="582"/>
      <c r="B39" s="379" t="s">
        <v>40</v>
      </c>
      <c r="C39" s="348">
        <v>1.2</v>
      </c>
      <c r="D39" s="585"/>
      <c r="E39" s="350"/>
      <c r="F39" s="27"/>
      <c r="G39" s="351"/>
      <c r="H39" s="27"/>
      <c r="I39" s="27"/>
      <c r="J39" s="27"/>
      <c r="K39" s="27"/>
      <c r="L39" s="27"/>
      <c r="M39" s="27"/>
      <c r="N39" s="33"/>
      <c r="O39" s="26"/>
    </row>
    <row r="40" spans="1:16">
      <c r="A40" s="582"/>
      <c r="B40" s="354"/>
      <c r="C40" s="348"/>
      <c r="D40" s="585"/>
      <c r="E40" s="350"/>
      <c r="F40" s="27"/>
      <c r="G40" s="27"/>
      <c r="H40" s="27"/>
      <c r="I40" s="27"/>
      <c r="J40" s="27"/>
      <c r="K40" s="27"/>
      <c r="L40" s="27"/>
      <c r="M40" s="27"/>
      <c r="N40" s="353"/>
    </row>
    <row r="41" spans="1:16">
      <c r="A41" s="44"/>
      <c r="B41" s="355"/>
      <c r="C41" s="355"/>
      <c r="D41" s="356"/>
      <c r="E41" s="29"/>
      <c r="F41" s="29"/>
      <c r="G41" s="29"/>
      <c r="H41" s="29"/>
      <c r="I41" s="29"/>
      <c r="J41" s="29"/>
      <c r="K41" s="29"/>
      <c r="L41" s="29"/>
      <c r="M41" s="30" t="s">
        <v>41</v>
      </c>
      <c r="N41" s="31">
        <f>N42+N43</f>
        <v>25827.435000000005</v>
      </c>
      <c r="O41" s="26"/>
    </row>
    <row r="42" spans="1:16">
      <c r="A42" s="357"/>
      <c r="B42" s="358"/>
      <c r="C42" s="358"/>
      <c r="D42" s="359"/>
      <c r="E42" s="25"/>
      <c r="F42" s="25"/>
      <c r="G42" s="25"/>
      <c r="H42" s="25"/>
      <c r="I42" s="25"/>
      <c r="J42" s="25"/>
      <c r="K42" s="25"/>
      <c r="L42" s="25"/>
      <c r="M42" s="32" t="s">
        <v>42</v>
      </c>
      <c r="N42" s="33">
        <f>N34+N28+N22</f>
        <v>17412.335000000003</v>
      </c>
      <c r="O42" s="26"/>
    </row>
    <row r="43" spans="1:16">
      <c r="A43" s="360"/>
      <c r="B43" s="361"/>
      <c r="C43" s="361"/>
      <c r="D43" s="362"/>
      <c r="E43" s="34"/>
      <c r="F43" s="34"/>
      <c r="G43" s="34"/>
      <c r="H43" s="34"/>
      <c r="I43" s="34"/>
      <c r="J43" s="34"/>
      <c r="K43" s="34"/>
      <c r="L43" s="34"/>
      <c r="M43" s="35" t="s">
        <v>43</v>
      </c>
      <c r="N43" s="36">
        <f>N38+N31+N25</f>
        <v>8415.1</v>
      </c>
      <c r="O43" s="26"/>
    </row>
    <row r="44" spans="1:16">
      <c r="A44" s="581">
        <v>4</v>
      </c>
      <c r="B44" s="583" t="s">
        <v>183</v>
      </c>
      <c r="C44" s="348"/>
      <c r="D44" s="585" t="s">
        <v>44</v>
      </c>
      <c r="E44" s="586" t="s">
        <v>34</v>
      </c>
      <c r="F44" s="587"/>
      <c r="G44" s="587"/>
      <c r="H44" s="587"/>
      <c r="I44" s="587"/>
      <c r="J44" s="587"/>
      <c r="K44" s="587"/>
      <c r="L44" s="587"/>
      <c r="M44" s="588"/>
      <c r="N44" s="349"/>
      <c r="O44" s="26"/>
    </row>
    <row r="45" spans="1:16" ht="28.5" customHeight="1">
      <c r="A45" s="582"/>
      <c r="B45" s="584"/>
      <c r="C45" s="348"/>
      <c r="D45" s="585"/>
      <c r="E45" s="350">
        <v>12076</v>
      </c>
      <c r="F45" s="27" t="s">
        <v>35</v>
      </c>
      <c r="G45" s="27">
        <f>C19</f>
        <v>0.25</v>
      </c>
      <c r="H45" s="27" t="s">
        <v>35</v>
      </c>
      <c r="I45" s="27">
        <v>1.1499999999999999</v>
      </c>
      <c r="J45" s="27"/>
      <c r="K45" s="26"/>
      <c r="L45" s="27"/>
      <c r="M45" s="37"/>
      <c r="N45" s="33">
        <f>E45*I45*G45</f>
        <v>3471.85</v>
      </c>
    </row>
    <row r="46" spans="1:16" ht="13.15" customHeight="1">
      <c r="A46" s="582"/>
      <c r="B46" s="379" t="s">
        <v>36</v>
      </c>
      <c r="C46" s="348"/>
      <c r="D46" s="585"/>
      <c r="E46" s="352"/>
      <c r="F46" s="26"/>
      <c r="G46" s="26"/>
      <c r="H46" s="26"/>
      <c r="I46" s="26"/>
      <c r="J46" s="26"/>
      <c r="K46" s="26"/>
      <c r="L46" s="26"/>
      <c r="M46" s="37"/>
      <c r="N46" s="353"/>
    </row>
    <row r="47" spans="1:16">
      <c r="A47" s="582"/>
      <c r="B47" s="584" t="s">
        <v>277</v>
      </c>
      <c r="C47" s="348"/>
      <c r="D47" s="585"/>
      <c r="E47" s="590" t="s">
        <v>38</v>
      </c>
      <c r="F47" s="591"/>
      <c r="G47" s="591"/>
      <c r="H47" s="591"/>
      <c r="I47" s="591"/>
      <c r="J47" s="591"/>
      <c r="K47" s="591"/>
      <c r="L47" s="591"/>
      <c r="M47" s="592"/>
      <c r="N47" s="33"/>
      <c r="P47" s="38"/>
    </row>
    <row r="48" spans="1:16">
      <c r="A48" s="582"/>
      <c r="B48" s="589"/>
      <c r="C48" s="348"/>
      <c r="D48" s="585"/>
      <c r="E48" s="363">
        <v>5327</v>
      </c>
      <c r="F48" s="364" t="s">
        <v>35</v>
      </c>
      <c r="G48" s="365">
        <f>G45</f>
        <v>0.25</v>
      </c>
      <c r="H48" s="364" t="s">
        <v>35</v>
      </c>
      <c r="I48" s="364">
        <v>1.2</v>
      </c>
      <c r="J48" s="364"/>
      <c r="K48" s="364"/>
      <c r="L48" s="364"/>
      <c r="M48" s="366"/>
      <c r="N48" s="33">
        <f>E48*G48*I48</f>
        <v>1598.1</v>
      </c>
      <c r="P48" s="38"/>
    </row>
    <row r="49" spans="1:16">
      <c r="A49" s="44"/>
      <c r="B49" s="355"/>
      <c r="C49" s="355"/>
      <c r="D49" s="356"/>
      <c r="E49" s="29"/>
      <c r="F49" s="29"/>
      <c r="G49" s="29"/>
      <c r="H49" s="29"/>
      <c r="I49" s="29"/>
      <c r="J49" s="29"/>
      <c r="K49" s="29"/>
      <c r="L49" s="29"/>
      <c r="M49" s="30" t="s">
        <v>41</v>
      </c>
      <c r="N49" s="31">
        <f>N50+N51</f>
        <v>5069.95</v>
      </c>
      <c r="P49" s="38"/>
    </row>
    <row r="50" spans="1:16" ht="13.15" customHeight="1">
      <c r="A50" s="357"/>
      <c r="B50" s="358"/>
      <c r="C50" s="358"/>
      <c r="D50" s="359"/>
      <c r="E50" s="25"/>
      <c r="F50" s="25"/>
      <c r="G50" s="25"/>
      <c r="H50" s="25"/>
      <c r="I50" s="25"/>
      <c r="J50" s="25"/>
      <c r="K50" s="25"/>
      <c r="L50" s="25"/>
      <c r="M50" s="32" t="s">
        <v>42</v>
      </c>
      <c r="N50" s="33">
        <f>N45</f>
        <v>3471.85</v>
      </c>
    </row>
    <row r="51" spans="1:16" ht="16.149999999999999" customHeight="1">
      <c r="A51" s="360"/>
      <c r="B51" s="361"/>
      <c r="C51" s="361"/>
      <c r="D51" s="362"/>
      <c r="E51" s="34"/>
      <c r="F51" s="34"/>
      <c r="G51" s="34"/>
      <c r="H51" s="34"/>
      <c r="I51" s="34"/>
      <c r="J51" s="34"/>
      <c r="K51" s="34"/>
      <c r="L51" s="34"/>
      <c r="M51" s="35" t="s">
        <v>43</v>
      </c>
      <c r="N51" s="36">
        <f>N48</f>
        <v>1598.1</v>
      </c>
    </row>
    <row r="52" spans="1:16" ht="41.45" customHeight="1">
      <c r="A52" s="360">
        <v>5</v>
      </c>
      <c r="B52" s="39" t="s">
        <v>47</v>
      </c>
      <c r="C52" s="367">
        <v>3.7499999999999999E-2</v>
      </c>
      <c r="D52" s="39" t="s">
        <v>48</v>
      </c>
      <c r="E52" s="40">
        <v>3.75</v>
      </c>
      <c r="F52" s="279" t="s">
        <v>45</v>
      </c>
      <c r="G52" s="279" t="s">
        <v>46</v>
      </c>
      <c r="H52" s="574">
        <f>N42+N50</f>
        <v>20884.185000000001</v>
      </c>
      <c r="I52" s="575"/>
      <c r="J52" s="279"/>
      <c r="K52" s="41"/>
      <c r="L52" s="279"/>
      <c r="M52" s="42"/>
      <c r="N52" s="43">
        <f>(H52)*E52/100</f>
        <v>783.15693750000003</v>
      </c>
    </row>
    <row r="53" spans="1:16" ht="38.25">
      <c r="A53" s="360">
        <v>6</v>
      </c>
      <c r="B53" s="368" t="s">
        <v>49</v>
      </c>
      <c r="C53" s="369">
        <v>0.06</v>
      </c>
      <c r="D53" s="370" t="s">
        <v>184</v>
      </c>
      <c r="E53" s="44">
        <v>6</v>
      </c>
      <c r="F53" s="29" t="s">
        <v>45</v>
      </c>
      <c r="G53" s="29" t="s">
        <v>46</v>
      </c>
      <c r="H53" s="574">
        <f>N42+N50+N52</f>
        <v>21667.341937500001</v>
      </c>
      <c r="I53" s="575"/>
      <c r="J53" s="29"/>
      <c r="K53" s="45"/>
      <c r="L53" s="29"/>
      <c r="M53" s="45"/>
      <c r="N53" s="43">
        <f>(H53)*E53/100</f>
        <v>1300.0405162500001</v>
      </c>
    </row>
    <row r="54" spans="1:16" ht="25.5">
      <c r="A54" s="380">
        <v>7</v>
      </c>
      <c r="B54" s="576" t="s">
        <v>202</v>
      </c>
      <c r="C54" s="577"/>
      <c r="D54" s="439" t="s">
        <v>203</v>
      </c>
      <c r="E54" s="578">
        <v>4.2999999999999997E-2</v>
      </c>
      <c r="F54" s="579"/>
      <c r="G54" s="580"/>
      <c r="H54" s="29"/>
      <c r="I54" s="29"/>
      <c r="J54" s="29" t="s">
        <v>35</v>
      </c>
      <c r="K54" s="440">
        <f>N49+N41</f>
        <v>30897.385000000006</v>
      </c>
      <c r="L54" s="29"/>
      <c r="M54" s="29"/>
      <c r="N54" s="43">
        <f>E54*K54</f>
        <v>1328.5875550000001</v>
      </c>
    </row>
    <row r="55" spans="1:16" ht="25.5">
      <c r="A55" s="360">
        <v>8</v>
      </c>
      <c r="B55" s="576" t="s">
        <v>204</v>
      </c>
      <c r="C55" s="577"/>
      <c r="D55" s="373" t="s">
        <v>205</v>
      </c>
      <c r="E55" s="578">
        <v>0.1</v>
      </c>
      <c r="F55" s="579"/>
      <c r="G55" s="580"/>
      <c r="H55" s="29"/>
      <c r="I55" s="29"/>
      <c r="J55" s="29" t="s">
        <v>35</v>
      </c>
      <c r="K55" s="440">
        <f>N49+N41</f>
        <v>30897.385000000006</v>
      </c>
      <c r="L55" s="29"/>
      <c r="M55" s="29"/>
      <c r="N55" s="43">
        <f>E55*K55</f>
        <v>3089.7385000000008</v>
      </c>
    </row>
    <row r="56" spans="1:16" ht="25.5">
      <c r="A56" s="360">
        <v>9</v>
      </c>
      <c r="B56" s="576" t="s">
        <v>280</v>
      </c>
      <c r="C56" s="577"/>
      <c r="D56" s="373" t="s">
        <v>206</v>
      </c>
      <c r="E56" s="578">
        <v>14</v>
      </c>
      <c r="F56" s="579"/>
      <c r="G56" s="580"/>
      <c r="H56" s="29"/>
      <c r="I56" s="29"/>
      <c r="J56" s="29" t="s">
        <v>35</v>
      </c>
      <c r="K56" s="440">
        <v>235</v>
      </c>
      <c r="L56" s="29"/>
      <c r="M56" s="29"/>
      <c r="N56" s="43">
        <f>E56*K56</f>
        <v>3290</v>
      </c>
    </row>
    <row r="57" spans="1:16" ht="25.5">
      <c r="A57" s="380">
        <v>10</v>
      </c>
      <c r="B57" s="576" t="s">
        <v>207</v>
      </c>
      <c r="C57" s="577"/>
      <c r="D57" s="373" t="s">
        <v>208</v>
      </c>
      <c r="E57" s="578">
        <v>4</v>
      </c>
      <c r="F57" s="579"/>
      <c r="G57" s="580"/>
      <c r="H57" s="29"/>
      <c r="I57" s="29"/>
      <c r="J57" s="29" t="s">
        <v>35</v>
      </c>
      <c r="K57" s="440">
        <v>80</v>
      </c>
      <c r="L57" s="29"/>
      <c r="M57" s="29"/>
      <c r="N57" s="43">
        <f>E57*K57</f>
        <v>320</v>
      </c>
    </row>
    <row r="58" spans="1:16">
      <c r="A58" s="40"/>
      <c r="B58" s="371"/>
      <c r="C58" s="371"/>
      <c r="D58" s="372"/>
      <c r="E58" s="29"/>
      <c r="F58" s="29"/>
      <c r="G58" s="29"/>
      <c r="H58" s="29"/>
      <c r="I58" s="29"/>
      <c r="J58" s="29"/>
      <c r="K58" s="29"/>
      <c r="L58" s="29"/>
      <c r="M58" s="30" t="s">
        <v>50</v>
      </c>
      <c r="N58" s="43">
        <f>N41+N49+N52+N53+N54+N55+N56+N57</f>
        <v>41008.908508750006</v>
      </c>
    </row>
    <row r="59" spans="1:16" ht="63.75">
      <c r="A59" s="380">
        <v>11</v>
      </c>
      <c r="B59" s="576" t="s">
        <v>51</v>
      </c>
      <c r="C59" s="577"/>
      <c r="D59" s="373" t="s">
        <v>220</v>
      </c>
      <c r="E59" s="578">
        <f>N58</f>
        <v>41008.908508750006</v>
      </c>
      <c r="F59" s="579"/>
      <c r="G59" s="580"/>
      <c r="H59" s="29"/>
      <c r="I59" s="29"/>
      <c r="J59" s="29" t="s">
        <v>35</v>
      </c>
      <c r="K59" s="265">
        <v>3.99</v>
      </c>
      <c r="L59" s="29"/>
      <c r="M59" s="29"/>
      <c r="N59" s="43">
        <f>E59*K59</f>
        <v>163625.54494991252</v>
      </c>
    </row>
    <row r="60" spans="1:16">
      <c r="A60" s="568"/>
      <c r="B60" s="569"/>
      <c r="C60" s="569"/>
      <c r="D60" s="569"/>
      <c r="E60" s="569"/>
      <c r="F60" s="46"/>
      <c r="G60" s="280"/>
      <c r="H60" s="279"/>
      <c r="I60" s="570" t="s">
        <v>52</v>
      </c>
      <c r="J60" s="570"/>
      <c r="K60" s="570"/>
      <c r="L60" s="570"/>
      <c r="M60" s="571"/>
      <c r="N60" s="43">
        <f>N59</f>
        <v>163625.54494991252</v>
      </c>
    </row>
    <row r="61" spans="1:16">
      <c r="A61" s="381">
        <v>12</v>
      </c>
      <c r="B61" s="147" t="s">
        <v>20</v>
      </c>
      <c r="C61" s="148"/>
      <c r="D61" s="382">
        <v>1</v>
      </c>
      <c r="E61" s="383"/>
      <c r="F61" s="384"/>
      <c r="G61" s="384"/>
      <c r="H61" s="143"/>
      <c r="I61" s="143"/>
      <c r="J61" s="143"/>
      <c r="K61" s="143"/>
      <c r="L61" s="143"/>
      <c r="M61" s="144"/>
      <c r="N61" s="197">
        <f>N60*D61</f>
        <v>163625.54494991252</v>
      </c>
    </row>
    <row r="62" spans="1:16">
      <c r="A62" s="568"/>
      <c r="B62" s="569"/>
      <c r="C62" s="569"/>
      <c r="D62" s="569"/>
      <c r="E62" s="569"/>
      <c r="F62" s="46"/>
      <c r="G62" s="280"/>
      <c r="H62" s="279"/>
      <c r="I62" s="570" t="s">
        <v>53</v>
      </c>
      <c r="J62" s="570"/>
      <c r="K62" s="570"/>
      <c r="L62" s="570"/>
      <c r="M62" s="571"/>
      <c r="N62" s="43">
        <f>N61*18%</f>
        <v>29452.598090984255</v>
      </c>
    </row>
    <row r="63" spans="1:16">
      <c r="A63" s="568"/>
      <c r="B63" s="569"/>
      <c r="C63" s="569"/>
      <c r="D63" s="569"/>
      <c r="E63" s="569"/>
      <c r="F63" s="46"/>
      <c r="G63" s="572" t="s">
        <v>54</v>
      </c>
      <c r="H63" s="572"/>
      <c r="I63" s="572"/>
      <c r="J63" s="572"/>
      <c r="K63" s="572"/>
      <c r="L63" s="572"/>
      <c r="M63" s="573"/>
      <c r="N63" s="43">
        <f>N61+N62</f>
        <v>193078.14304089677</v>
      </c>
    </row>
    <row r="64" spans="1:16">
      <c r="A64" s="385">
        <v>13</v>
      </c>
      <c r="B64" s="145" t="s">
        <v>188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6"/>
      <c r="N64" s="198">
        <f>N63</f>
        <v>193078.14304089677</v>
      </c>
    </row>
    <row r="67" spans="2:18">
      <c r="B67" s="1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150"/>
    </row>
    <row r="68" spans="2:18">
      <c r="B68" s="1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150"/>
    </row>
    <row r="69" spans="2:18">
      <c r="B69" s="4" t="s">
        <v>283</v>
      </c>
      <c r="C69" s="4"/>
      <c r="D69" s="431"/>
      <c r="E69" s="431"/>
      <c r="F69" s="431"/>
      <c r="G69" s="431"/>
      <c r="H69" s="431"/>
      <c r="I69" s="4"/>
      <c r="J69" s="551" t="s">
        <v>196</v>
      </c>
      <c r="K69" s="551"/>
      <c r="L69" s="551"/>
      <c r="M69" s="551"/>
      <c r="N69" s="551"/>
      <c r="O69" s="551"/>
      <c r="P69" s="551"/>
      <c r="Q69" s="551"/>
      <c r="R69" s="551"/>
    </row>
  </sheetData>
  <mergeCells count="58">
    <mergeCell ref="E30:M30"/>
    <mergeCell ref="N14:N15"/>
    <mergeCell ref="A10:N10"/>
    <mergeCell ref="A11:O11"/>
    <mergeCell ref="A12:O12"/>
    <mergeCell ref="E16:M16"/>
    <mergeCell ref="A20:N20"/>
    <mergeCell ref="A21:A26"/>
    <mergeCell ref="B21:B23"/>
    <mergeCell ref="D21:D26"/>
    <mergeCell ref="E21:M21"/>
    <mergeCell ref="E24:M24"/>
    <mergeCell ref="A27:A32"/>
    <mergeCell ref="B27:B29"/>
    <mergeCell ref="D27:D32"/>
    <mergeCell ref="E27:M27"/>
    <mergeCell ref="F4:O4"/>
    <mergeCell ref="F5:O5"/>
    <mergeCell ref="A14:A15"/>
    <mergeCell ref="B14:B15"/>
    <mergeCell ref="C14:C15"/>
    <mergeCell ref="D14:D15"/>
    <mergeCell ref="E14:M15"/>
    <mergeCell ref="B57:C57"/>
    <mergeCell ref="E57:G57"/>
    <mergeCell ref="A33:A40"/>
    <mergeCell ref="B33:B35"/>
    <mergeCell ref="D33:D40"/>
    <mergeCell ref="E33:M33"/>
    <mergeCell ref="E37:M37"/>
    <mergeCell ref="B54:C54"/>
    <mergeCell ref="E54:G54"/>
    <mergeCell ref="B55:C55"/>
    <mergeCell ref="E55:G55"/>
    <mergeCell ref="B56:C56"/>
    <mergeCell ref="E56:G56"/>
    <mergeCell ref="A44:A48"/>
    <mergeCell ref="B44:B45"/>
    <mergeCell ref="D44:D48"/>
    <mergeCell ref="E44:M44"/>
    <mergeCell ref="B47:B48"/>
    <mergeCell ref="E47:M47"/>
    <mergeCell ref="J69:R69"/>
    <mergeCell ref="F1:O1"/>
    <mergeCell ref="F2:O2"/>
    <mergeCell ref="F3:O3"/>
    <mergeCell ref="A7:N7"/>
    <mergeCell ref="A8:N8"/>
    <mergeCell ref="A62:E62"/>
    <mergeCell ref="I62:M62"/>
    <mergeCell ref="A63:E63"/>
    <mergeCell ref="G63:M63"/>
    <mergeCell ref="H52:I52"/>
    <mergeCell ref="H53:I53"/>
    <mergeCell ref="B59:C59"/>
    <mergeCell ref="E59:G59"/>
    <mergeCell ref="A60:E60"/>
    <mergeCell ref="I60:M60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  <pageSetUpPr fitToPage="1"/>
  </sheetPr>
  <dimension ref="A1:P65"/>
  <sheetViews>
    <sheetView view="pageBreakPreview" topLeftCell="A4" zoomScaleNormal="100" zoomScaleSheetLayoutView="100" workbookViewId="0">
      <selection activeCell="G29" sqref="G29"/>
    </sheetView>
  </sheetViews>
  <sheetFormatPr defaultRowHeight="12.75"/>
  <cols>
    <col min="1" max="1" width="4.42578125" style="38" customWidth="1"/>
    <col min="2" max="2" width="39" style="19" customWidth="1"/>
    <col min="3" max="3" width="14" style="19" customWidth="1"/>
    <col min="4" max="4" width="19.5703125" style="19" customWidth="1"/>
    <col min="5" max="5" width="5.140625" style="19" customWidth="1"/>
    <col min="6" max="6" width="1.5703125" style="19" customWidth="1"/>
    <col min="7" max="7" width="5.140625" style="19" customWidth="1"/>
    <col min="8" max="8" width="2.140625" style="19" customWidth="1"/>
    <col min="9" max="9" width="6.42578125" style="19" customWidth="1"/>
    <col min="10" max="10" width="1.5703125" style="19" customWidth="1"/>
    <col min="11" max="11" width="3.140625" style="19" customWidth="1"/>
    <col min="12" max="12" width="1.42578125" style="19" customWidth="1"/>
    <col min="13" max="13" width="11.140625" style="19" customWidth="1"/>
    <col min="14" max="14" width="14" style="19" customWidth="1"/>
    <col min="15" max="256" width="9.140625" style="19"/>
    <col min="257" max="257" width="4.42578125" style="19" customWidth="1"/>
    <col min="258" max="258" width="39" style="19" customWidth="1"/>
    <col min="259" max="259" width="14" style="19" customWidth="1"/>
    <col min="260" max="260" width="19.5703125" style="19" customWidth="1"/>
    <col min="261" max="261" width="5.140625" style="19" customWidth="1"/>
    <col min="262" max="262" width="1.5703125" style="19" customWidth="1"/>
    <col min="263" max="263" width="5.140625" style="19" customWidth="1"/>
    <col min="264" max="264" width="2.140625" style="19" customWidth="1"/>
    <col min="265" max="265" width="6.42578125" style="19" customWidth="1"/>
    <col min="266" max="266" width="1.5703125" style="19" customWidth="1"/>
    <col min="267" max="267" width="3.140625" style="19" customWidth="1"/>
    <col min="268" max="268" width="1.42578125" style="19" customWidth="1"/>
    <col min="269" max="269" width="11.140625" style="19" customWidth="1"/>
    <col min="270" max="270" width="14" style="19" customWidth="1"/>
    <col min="271" max="512" width="9.140625" style="19"/>
    <col min="513" max="513" width="4.42578125" style="19" customWidth="1"/>
    <col min="514" max="514" width="39" style="19" customWidth="1"/>
    <col min="515" max="515" width="14" style="19" customWidth="1"/>
    <col min="516" max="516" width="19.5703125" style="19" customWidth="1"/>
    <col min="517" max="517" width="5.140625" style="19" customWidth="1"/>
    <col min="518" max="518" width="1.5703125" style="19" customWidth="1"/>
    <col min="519" max="519" width="5.140625" style="19" customWidth="1"/>
    <col min="520" max="520" width="2.140625" style="19" customWidth="1"/>
    <col min="521" max="521" width="6.42578125" style="19" customWidth="1"/>
    <col min="522" max="522" width="1.5703125" style="19" customWidth="1"/>
    <col min="523" max="523" width="3.140625" style="19" customWidth="1"/>
    <col min="524" max="524" width="1.42578125" style="19" customWidth="1"/>
    <col min="525" max="525" width="11.140625" style="19" customWidth="1"/>
    <col min="526" max="526" width="14" style="19" customWidth="1"/>
    <col min="527" max="768" width="9.140625" style="19"/>
    <col min="769" max="769" width="4.42578125" style="19" customWidth="1"/>
    <col min="770" max="770" width="39" style="19" customWidth="1"/>
    <col min="771" max="771" width="14" style="19" customWidth="1"/>
    <col min="772" max="772" width="19.5703125" style="19" customWidth="1"/>
    <col min="773" max="773" width="5.140625" style="19" customWidth="1"/>
    <col min="774" max="774" width="1.5703125" style="19" customWidth="1"/>
    <col min="775" max="775" width="5.140625" style="19" customWidth="1"/>
    <col min="776" max="776" width="2.140625" style="19" customWidth="1"/>
    <col min="777" max="777" width="6.42578125" style="19" customWidth="1"/>
    <col min="778" max="778" width="1.5703125" style="19" customWidth="1"/>
    <col min="779" max="779" width="3.140625" style="19" customWidth="1"/>
    <col min="780" max="780" width="1.42578125" style="19" customWidth="1"/>
    <col min="781" max="781" width="11.140625" style="19" customWidth="1"/>
    <col min="782" max="782" width="14" style="19" customWidth="1"/>
    <col min="783" max="1024" width="9.140625" style="19"/>
    <col min="1025" max="1025" width="4.42578125" style="19" customWidth="1"/>
    <col min="1026" max="1026" width="39" style="19" customWidth="1"/>
    <col min="1027" max="1027" width="14" style="19" customWidth="1"/>
    <col min="1028" max="1028" width="19.5703125" style="19" customWidth="1"/>
    <col min="1029" max="1029" width="5.140625" style="19" customWidth="1"/>
    <col min="1030" max="1030" width="1.5703125" style="19" customWidth="1"/>
    <col min="1031" max="1031" width="5.140625" style="19" customWidth="1"/>
    <col min="1032" max="1032" width="2.140625" style="19" customWidth="1"/>
    <col min="1033" max="1033" width="6.42578125" style="19" customWidth="1"/>
    <col min="1034" max="1034" width="1.5703125" style="19" customWidth="1"/>
    <col min="1035" max="1035" width="3.140625" style="19" customWidth="1"/>
    <col min="1036" max="1036" width="1.42578125" style="19" customWidth="1"/>
    <col min="1037" max="1037" width="11.140625" style="19" customWidth="1"/>
    <col min="1038" max="1038" width="14" style="19" customWidth="1"/>
    <col min="1039" max="1280" width="9.140625" style="19"/>
    <col min="1281" max="1281" width="4.42578125" style="19" customWidth="1"/>
    <col min="1282" max="1282" width="39" style="19" customWidth="1"/>
    <col min="1283" max="1283" width="14" style="19" customWidth="1"/>
    <col min="1284" max="1284" width="19.5703125" style="19" customWidth="1"/>
    <col min="1285" max="1285" width="5.140625" style="19" customWidth="1"/>
    <col min="1286" max="1286" width="1.5703125" style="19" customWidth="1"/>
    <col min="1287" max="1287" width="5.140625" style="19" customWidth="1"/>
    <col min="1288" max="1288" width="2.140625" style="19" customWidth="1"/>
    <col min="1289" max="1289" width="6.42578125" style="19" customWidth="1"/>
    <col min="1290" max="1290" width="1.5703125" style="19" customWidth="1"/>
    <col min="1291" max="1291" width="3.140625" style="19" customWidth="1"/>
    <col min="1292" max="1292" width="1.42578125" style="19" customWidth="1"/>
    <col min="1293" max="1293" width="11.140625" style="19" customWidth="1"/>
    <col min="1294" max="1294" width="14" style="19" customWidth="1"/>
    <col min="1295" max="1536" width="9.140625" style="19"/>
    <col min="1537" max="1537" width="4.42578125" style="19" customWidth="1"/>
    <col min="1538" max="1538" width="39" style="19" customWidth="1"/>
    <col min="1539" max="1539" width="14" style="19" customWidth="1"/>
    <col min="1540" max="1540" width="19.5703125" style="19" customWidth="1"/>
    <col min="1541" max="1541" width="5.140625" style="19" customWidth="1"/>
    <col min="1542" max="1542" width="1.5703125" style="19" customWidth="1"/>
    <col min="1543" max="1543" width="5.140625" style="19" customWidth="1"/>
    <col min="1544" max="1544" width="2.140625" style="19" customWidth="1"/>
    <col min="1545" max="1545" width="6.42578125" style="19" customWidth="1"/>
    <col min="1546" max="1546" width="1.5703125" style="19" customWidth="1"/>
    <col min="1547" max="1547" width="3.140625" style="19" customWidth="1"/>
    <col min="1548" max="1548" width="1.42578125" style="19" customWidth="1"/>
    <col min="1549" max="1549" width="11.140625" style="19" customWidth="1"/>
    <col min="1550" max="1550" width="14" style="19" customWidth="1"/>
    <col min="1551" max="1792" width="9.140625" style="19"/>
    <col min="1793" max="1793" width="4.42578125" style="19" customWidth="1"/>
    <col min="1794" max="1794" width="39" style="19" customWidth="1"/>
    <col min="1795" max="1795" width="14" style="19" customWidth="1"/>
    <col min="1796" max="1796" width="19.5703125" style="19" customWidth="1"/>
    <col min="1797" max="1797" width="5.140625" style="19" customWidth="1"/>
    <col min="1798" max="1798" width="1.5703125" style="19" customWidth="1"/>
    <col min="1799" max="1799" width="5.140625" style="19" customWidth="1"/>
    <col min="1800" max="1800" width="2.140625" style="19" customWidth="1"/>
    <col min="1801" max="1801" width="6.42578125" style="19" customWidth="1"/>
    <col min="1802" max="1802" width="1.5703125" style="19" customWidth="1"/>
    <col min="1803" max="1803" width="3.140625" style="19" customWidth="1"/>
    <col min="1804" max="1804" width="1.42578125" style="19" customWidth="1"/>
    <col min="1805" max="1805" width="11.140625" style="19" customWidth="1"/>
    <col min="1806" max="1806" width="14" style="19" customWidth="1"/>
    <col min="1807" max="2048" width="9.140625" style="19"/>
    <col min="2049" max="2049" width="4.42578125" style="19" customWidth="1"/>
    <col min="2050" max="2050" width="39" style="19" customWidth="1"/>
    <col min="2051" max="2051" width="14" style="19" customWidth="1"/>
    <col min="2052" max="2052" width="19.5703125" style="19" customWidth="1"/>
    <col min="2053" max="2053" width="5.140625" style="19" customWidth="1"/>
    <col min="2054" max="2054" width="1.5703125" style="19" customWidth="1"/>
    <col min="2055" max="2055" width="5.140625" style="19" customWidth="1"/>
    <col min="2056" max="2056" width="2.140625" style="19" customWidth="1"/>
    <col min="2057" max="2057" width="6.42578125" style="19" customWidth="1"/>
    <col min="2058" max="2058" width="1.5703125" style="19" customWidth="1"/>
    <col min="2059" max="2059" width="3.140625" style="19" customWidth="1"/>
    <col min="2060" max="2060" width="1.42578125" style="19" customWidth="1"/>
    <col min="2061" max="2061" width="11.140625" style="19" customWidth="1"/>
    <col min="2062" max="2062" width="14" style="19" customWidth="1"/>
    <col min="2063" max="2304" width="9.140625" style="19"/>
    <col min="2305" max="2305" width="4.42578125" style="19" customWidth="1"/>
    <col min="2306" max="2306" width="39" style="19" customWidth="1"/>
    <col min="2307" max="2307" width="14" style="19" customWidth="1"/>
    <col min="2308" max="2308" width="19.5703125" style="19" customWidth="1"/>
    <col min="2309" max="2309" width="5.140625" style="19" customWidth="1"/>
    <col min="2310" max="2310" width="1.5703125" style="19" customWidth="1"/>
    <col min="2311" max="2311" width="5.140625" style="19" customWidth="1"/>
    <col min="2312" max="2312" width="2.140625" style="19" customWidth="1"/>
    <col min="2313" max="2313" width="6.42578125" style="19" customWidth="1"/>
    <col min="2314" max="2314" width="1.5703125" style="19" customWidth="1"/>
    <col min="2315" max="2315" width="3.140625" style="19" customWidth="1"/>
    <col min="2316" max="2316" width="1.42578125" style="19" customWidth="1"/>
    <col min="2317" max="2317" width="11.140625" style="19" customWidth="1"/>
    <col min="2318" max="2318" width="14" style="19" customWidth="1"/>
    <col min="2319" max="2560" width="9.140625" style="19"/>
    <col min="2561" max="2561" width="4.42578125" style="19" customWidth="1"/>
    <col min="2562" max="2562" width="39" style="19" customWidth="1"/>
    <col min="2563" max="2563" width="14" style="19" customWidth="1"/>
    <col min="2564" max="2564" width="19.5703125" style="19" customWidth="1"/>
    <col min="2565" max="2565" width="5.140625" style="19" customWidth="1"/>
    <col min="2566" max="2566" width="1.5703125" style="19" customWidth="1"/>
    <col min="2567" max="2567" width="5.140625" style="19" customWidth="1"/>
    <col min="2568" max="2568" width="2.140625" style="19" customWidth="1"/>
    <col min="2569" max="2569" width="6.42578125" style="19" customWidth="1"/>
    <col min="2570" max="2570" width="1.5703125" style="19" customWidth="1"/>
    <col min="2571" max="2571" width="3.140625" style="19" customWidth="1"/>
    <col min="2572" max="2572" width="1.42578125" style="19" customWidth="1"/>
    <col min="2573" max="2573" width="11.140625" style="19" customWidth="1"/>
    <col min="2574" max="2574" width="14" style="19" customWidth="1"/>
    <col min="2575" max="2816" width="9.140625" style="19"/>
    <col min="2817" max="2817" width="4.42578125" style="19" customWidth="1"/>
    <col min="2818" max="2818" width="39" style="19" customWidth="1"/>
    <col min="2819" max="2819" width="14" style="19" customWidth="1"/>
    <col min="2820" max="2820" width="19.5703125" style="19" customWidth="1"/>
    <col min="2821" max="2821" width="5.140625" style="19" customWidth="1"/>
    <col min="2822" max="2822" width="1.5703125" style="19" customWidth="1"/>
    <col min="2823" max="2823" width="5.140625" style="19" customWidth="1"/>
    <col min="2824" max="2824" width="2.140625" style="19" customWidth="1"/>
    <col min="2825" max="2825" width="6.42578125" style="19" customWidth="1"/>
    <col min="2826" max="2826" width="1.5703125" style="19" customWidth="1"/>
    <col min="2827" max="2827" width="3.140625" style="19" customWidth="1"/>
    <col min="2828" max="2828" width="1.42578125" style="19" customWidth="1"/>
    <col min="2829" max="2829" width="11.140625" style="19" customWidth="1"/>
    <col min="2830" max="2830" width="14" style="19" customWidth="1"/>
    <col min="2831" max="3072" width="9.140625" style="19"/>
    <col min="3073" max="3073" width="4.42578125" style="19" customWidth="1"/>
    <col min="3074" max="3074" width="39" style="19" customWidth="1"/>
    <col min="3075" max="3075" width="14" style="19" customWidth="1"/>
    <col min="3076" max="3076" width="19.5703125" style="19" customWidth="1"/>
    <col min="3077" max="3077" width="5.140625" style="19" customWidth="1"/>
    <col min="3078" max="3078" width="1.5703125" style="19" customWidth="1"/>
    <col min="3079" max="3079" width="5.140625" style="19" customWidth="1"/>
    <col min="3080" max="3080" width="2.140625" style="19" customWidth="1"/>
    <col min="3081" max="3081" width="6.42578125" style="19" customWidth="1"/>
    <col min="3082" max="3082" width="1.5703125" style="19" customWidth="1"/>
    <col min="3083" max="3083" width="3.140625" style="19" customWidth="1"/>
    <col min="3084" max="3084" width="1.42578125" style="19" customWidth="1"/>
    <col min="3085" max="3085" width="11.140625" style="19" customWidth="1"/>
    <col min="3086" max="3086" width="14" style="19" customWidth="1"/>
    <col min="3087" max="3328" width="9.140625" style="19"/>
    <col min="3329" max="3329" width="4.42578125" style="19" customWidth="1"/>
    <col min="3330" max="3330" width="39" style="19" customWidth="1"/>
    <col min="3331" max="3331" width="14" style="19" customWidth="1"/>
    <col min="3332" max="3332" width="19.5703125" style="19" customWidth="1"/>
    <col min="3333" max="3333" width="5.140625" style="19" customWidth="1"/>
    <col min="3334" max="3334" width="1.5703125" style="19" customWidth="1"/>
    <col min="3335" max="3335" width="5.140625" style="19" customWidth="1"/>
    <col min="3336" max="3336" width="2.140625" style="19" customWidth="1"/>
    <col min="3337" max="3337" width="6.42578125" style="19" customWidth="1"/>
    <col min="3338" max="3338" width="1.5703125" style="19" customWidth="1"/>
    <col min="3339" max="3339" width="3.140625" style="19" customWidth="1"/>
    <col min="3340" max="3340" width="1.42578125" style="19" customWidth="1"/>
    <col min="3341" max="3341" width="11.140625" style="19" customWidth="1"/>
    <col min="3342" max="3342" width="14" style="19" customWidth="1"/>
    <col min="3343" max="3584" width="9.140625" style="19"/>
    <col min="3585" max="3585" width="4.42578125" style="19" customWidth="1"/>
    <col min="3586" max="3586" width="39" style="19" customWidth="1"/>
    <col min="3587" max="3587" width="14" style="19" customWidth="1"/>
    <col min="3588" max="3588" width="19.5703125" style="19" customWidth="1"/>
    <col min="3589" max="3589" width="5.140625" style="19" customWidth="1"/>
    <col min="3590" max="3590" width="1.5703125" style="19" customWidth="1"/>
    <col min="3591" max="3591" width="5.140625" style="19" customWidth="1"/>
    <col min="3592" max="3592" width="2.140625" style="19" customWidth="1"/>
    <col min="3593" max="3593" width="6.42578125" style="19" customWidth="1"/>
    <col min="3594" max="3594" width="1.5703125" style="19" customWidth="1"/>
    <col min="3595" max="3595" width="3.140625" style="19" customWidth="1"/>
    <col min="3596" max="3596" width="1.42578125" style="19" customWidth="1"/>
    <col min="3597" max="3597" width="11.140625" style="19" customWidth="1"/>
    <col min="3598" max="3598" width="14" style="19" customWidth="1"/>
    <col min="3599" max="3840" width="9.140625" style="19"/>
    <col min="3841" max="3841" width="4.42578125" style="19" customWidth="1"/>
    <col min="3842" max="3842" width="39" style="19" customWidth="1"/>
    <col min="3843" max="3843" width="14" style="19" customWidth="1"/>
    <col min="3844" max="3844" width="19.5703125" style="19" customWidth="1"/>
    <col min="3845" max="3845" width="5.140625" style="19" customWidth="1"/>
    <col min="3846" max="3846" width="1.5703125" style="19" customWidth="1"/>
    <col min="3847" max="3847" width="5.140625" style="19" customWidth="1"/>
    <col min="3848" max="3848" width="2.140625" style="19" customWidth="1"/>
    <col min="3849" max="3849" width="6.42578125" style="19" customWidth="1"/>
    <col min="3850" max="3850" width="1.5703125" style="19" customWidth="1"/>
    <col min="3851" max="3851" width="3.140625" style="19" customWidth="1"/>
    <col min="3852" max="3852" width="1.42578125" style="19" customWidth="1"/>
    <col min="3853" max="3853" width="11.140625" style="19" customWidth="1"/>
    <col min="3854" max="3854" width="14" style="19" customWidth="1"/>
    <col min="3855" max="4096" width="9.140625" style="19"/>
    <col min="4097" max="4097" width="4.42578125" style="19" customWidth="1"/>
    <col min="4098" max="4098" width="39" style="19" customWidth="1"/>
    <col min="4099" max="4099" width="14" style="19" customWidth="1"/>
    <col min="4100" max="4100" width="19.5703125" style="19" customWidth="1"/>
    <col min="4101" max="4101" width="5.140625" style="19" customWidth="1"/>
    <col min="4102" max="4102" width="1.5703125" style="19" customWidth="1"/>
    <col min="4103" max="4103" width="5.140625" style="19" customWidth="1"/>
    <col min="4104" max="4104" width="2.140625" style="19" customWidth="1"/>
    <col min="4105" max="4105" width="6.42578125" style="19" customWidth="1"/>
    <col min="4106" max="4106" width="1.5703125" style="19" customWidth="1"/>
    <col min="4107" max="4107" width="3.140625" style="19" customWidth="1"/>
    <col min="4108" max="4108" width="1.42578125" style="19" customWidth="1"/>
    <col min="4109" max="4109" width="11.140625" style="19" customWidth="1"/>
    <col min="4110" max="4110" width="14" style="19" customWidth="1"/>
    <col min="4111" max="4352" width="9.140625" style="19"/>
    <col min="4353" max="4353" width="4.42578125" style="19" customWidth="1"/>
    <col min="4354" max="4354" width="39" style="19" customWidth="1"/>
    <col min="4355" max="4355" width="14" style="19" customWidth="1"/>
    <col min="4356" max="4356" width="19.5703125" style="19" customWidth="1"/>
    <col min="4357" max="4357" width="5.140625" style="19" customWidth="1"/>
    <col min="4358" max="4358" width="1.5703125" style="19" customWidth="1"/>
    <col min="4359" max="4359" width="5.140625" style="19" customWidth="1"/>
    <col min="4360" max="4360" width="2.140625" style="19" customWidth="1"/>
    <col min="4361" max="4361" width="6.42578125" style="19" customWidth="1"/>
    <col min="4362" max="4362" width="1.5703125" style="19" customWidth="1"/>
    <col min="4363" max="4363" width="3.140625" style="19" customWidth="1"/>
    <col min="4364" max="4364" width="1.42578125" style="19" customWidth="1"/>
    <col min="4365" max="4365" width="11.140625" style="19" customWidth="1"/>
    <col min="4366" max="4366" width="14" style="19" customWidth="1"/>
    <col min="4367" max="4608" width="9.140625" style="19"/>
    <col min="4609" max="4609" width="4.42578125" style="19" customWidth="1"/>
    <col min="4610" max="4610" width="39" style="19" customWidth="1"/>
    <col min="4611" max="4611" width="14" style="19" customWidth="1"/>
    <col min="4612" max="4612" width="19.5703125" style="19" customWidth="1"/>
    <col min="4613" max="4613" width="5.140625" style="19" customWidth="1"/>
    <col min="4614" max="4614" width="1.5703125" style="19" customWidth="1"/>
    <col min="4615" max="4615" width="5.140625" style="19" customWidth="1"/>
    <col min="4616" max="4616" width="2.140625" style="19" customWidth="1"/>
    <col min="4617" max="4617" width="6.42578125" style="19" customWidth="1"/>
    <col min="4618" max="4618" width="1.5703125" style="19" customWidth="1"/>
    <col min="4619" max="4619" width="3.140625" style="19" customWidth="1"/>
    <col min="4620" max="4620" width="1.42578125" style="19" customWidth="1"/>
    <col min="4621" max="4621" width="11.140625" style="19" customWidth="1"/>
    <col min="4622" max="4622" width="14" style="19" customWidth="1"/>
    <col min="4623" max="4864" width="9.140625" style="19"/>
    <col min="4865" max="4865" width="4.42578125" style="19" customWidth="1"/>
    <col min="4866" max="4866" width="39" style="19" customWidth="1"/>
    <col min="4867" max="4867" width="14" style="19" customWidth="1"/>
    <col min="4868" max="4868" width="19.5703125" style="19" customWidth="1"/>
    <col min="4869" max="4869" width="5.140625" style="19" customWidth="1"/>
    <col min="4870" max="4870" width="1.5703125" style="19" customWidth="1"/>
    <col min="4871" max="4871" width="5.140625" style="19" customWidth="1"/>
    <col min="4872" max="4872" width="2.140625" style="19" customWidth="1"/>
    <col min="4873" max="4873" width="6.42578125" style="19" customWidth="1"/>
    <col min="4874" max="4874" width="1.5703125" style="19" customWidth="1"/>
    <col min="4875" max="4875" width="3.140625" style="19" customWidth="1"/>
    <col min="4876" max="4876" width="1.42578125" style="19" customWidth="1"/>
    <col min="4877" max="4877" width="11.140625" style="19" customWidth="1"/>
    <col min="4878" max="4878" width="14" style="19" customWidth="1"/>
    <col min="4879" max="5120" width="9.140625" style="19"/>
    <col min="5121" max="5121" width="4.42578125" style="19" customWidth="1"/>
    <col min="5122" max="5122" width="39" style="19" customWidth="1"/>
    <col min="5123" max="5123" width="14" style="19" customWidth="1"/>
    <col min="5124" max="5124" width="19.5703125" style="19" customWidth="1"/>
    <col min="5125" max="5125" width="5.140625" style="19" customWidth="1"/>
    <col min="5126" max="5126" width="1.5703125" style="19" customWidth="1"/>
    <col min="5127" max="5127" width="5.140625" style="19" customWidth="1"/>
    <col min="5128" max="5128" width="2.140625" style="19" customWidth="1"/>
    <col min="5129" max="5129" width="6.42578125" style="19" customWidth="1"/>
    <col min="5130" max="5130" width="1.5703125" style="19" customWidth="1"/>
    <col min="5131" max="5131" width="3.140625" style="19" customWidth="1"/>
    <col min="5132" max="5132" width="1.42578125" style="19" customWidth="1"/>
    <col min="5133" max="5133" width="11.140625" style="19" customWidth="1"/>
    <col min="5134" max="5134" width="14" style="19" customWidth="1"/>
    <col min="5135" max="5376" width="9.140625" style="19"/>
    <col min="5377" max="5377" width="4.42578125" style="19" customWidth="1"/>
    <col min="5378" max="5378" width="39" style="19" customWidth="1"/>
    <col min="5379" max="5379" width="14" style="19" customWidth="1"/>
    <col min="5380" max="5380" width="19.5703125" style="19" customWidth="1"/>
    <col min="5381" max="5381" width="5.140625" style="19" customWidth="1"/>
    <col min="5382" max="5382" width="1.5703125" style="19" customWidth="1"/>
    <col min="5383" max="5383" width="5.140625" style="19" customWidth="1"/>
    <col min="5384" max="5384" width="2.140625" style="19" customWidth="1"/>
    <col min="5385" max="5385" width="6.42578125" style="19" customWidth="1"/>
    <col min="5386" max="5386" width="1.5703125" style="19" customWidth="1"/>
    <col min="5387" max="5387" width="3.140625" style="19" customWidth="1"/>
    <col min="5388" max="5388" width="1.42578125" style="19" customWidth="1"/>
    <col min="5389" max="5389" width="11.140625" style="19" customWidth="1"/>
    <col min="5390" max="5390" width="14" style="19" customWidth="1"/>
    <col min="5391" max="5632" width="9.140625" style="19"/>
    <col min="5633" max="5633" width="4.42578125" style="19" customWidth="1"/>
    <col min="5634" max="5634" width="39" style="19" customWidth="1"/>
    <col min="5635" max="5635" width="14" style="19" customWidth="1"/>
    <col min="5636" max="5636" width="19.5703125" style="19" customWidth="1"/>
    <col min="5637" max="5637" width="5.140625" style="19" customWidth="1"/>
    <col min="5638" max="5638" width="1.5703125" style="19" customWidth="1"/>
    <col min="5639" max="5639" width="5.140625" style="19" customWidth="1"/>
    <col min="5640" max="5640" width="2.140625" style="19" customWidth="1"/>
    <col min="5641" max="5641" width="6.42578125" style="19" customWidth="1"/>
    <col min="5642" max="5642" width="1.5703125" style="19" customWidth="1"/>
    <col min="5643" max="5643" width="3.140625" style="19" customWidth="1"/>
    <col min="5644" max="5644" width="1.42578125" style="19" customWidth="1"/>
    <col min="5645" max="5645" width="11.140625" style="19" customWidth="1"/>
    <col min="5646" max="5646" width="14" style="19" customWidth="1"/>
    <col min="5647" max="5888" width="9.140625" style="19"/>
    <col min="5889" max="5889" width="4.42578125" style="19" customWidth="1"/>
    <col min="5890" max="5890" width="39" style="19" customWidth="1"/>
    <col min="5891" max="5891" width="14" style="19" customWidth="1"/>
    <col min="5892" max="5892" width="19.5703125" style="19" customWidth="1"/>
    <col min="5893" max="5893" width="5.140625" style="19" customWidth="1"/>
    <col min="5894" max="5894" width="1.5703125" style="19" customWidth="1"/>
    <col min="5895" max="5895" width="5.140625" style="19" customWidth="1"/>
    <col min="5896" max="5896" width="2.140625" style="19" customWidth="1"/>
    <col min="5897" max="5897" width="6.42578125" style="19" customWidth="1"/>
    <col min="5898" max="5898" width="1.5703125" style="19" customWidth="1"/>
    <col min="5899" max="5899" width="3.140625" style="19" customWidth="1"/>
    <col min="5900" max="5900" width="1.42578125" style="19" customWidth="1"/>
    <col min="5901" max="5901" width="11.140625" style="19" customWidth="1"/>
    <col min="5902" max="5902" width="14" style="19" customWidth="1"/>
    <col min="5903" max="6144" width="9.140625" style="19"/>
    <col min="6145" max="6145" width="4.42578125" style="19" customWidth="1"/>
    <col min="6146" max="6146" width="39" style="19" customWidth="1"/>
    <col min="6147" max="6147" width="14" style="19" customWidth="1"/>
    <col min="6148" max="6148" width="19.5703125" style="19" customWidth="1"/>
    <col min="6149" max="6149" width="5.140625" style="19" customWidth="1"/>
    <col min="6150" max="6150" width="1.5703125" style="19" customWidth="1"/>
    <col min="6151" max="6151" width="5.140625" style="19" customWidth="1"/>
    <col min="6152" max="6152" width="2.140625" style="19" customWidth="1"/>
    <col min="6153" max="6153" width="6.42578125" style="19" customWidth="1"/>
    <col min="6154" max="6154" width="1.5703125" style="19" customWidth="1"/>
    <col min="6155" max="6155" width="3.140625" style="19" customWidth="1"/>
    <col min="6156" max="6156" width="1.42578125" style="19" customWidth="1"/>
    <col min="6157" max="6157" width="11.140625" style="19" customWidth="1"/>
    <col min="6158" max="6158" width="14" style="19" customWidth="1"/>
    <col min="6159" max="6400" width="9.140625" style="19"/>
    <col min="6401" max="6401" width="4.42578125" style="19" customWidth="1"/>
    <col min="6402" max="6402" width="39" style="19" customWidth="1"/>
    <col min="6403" max="6403" width="14" style="19" customWidth="1"/>
    <col min="6404" max="6404" width="19.5703125" style="19" customWidth="1"/>
    <col min="6405" max="6405" width="5.140625" style="19" customWidth="1"/>
    <col min="6406" max="6406" width="1.5703125" style="19" customWidth="1"/>
    <col min="6407" max="6407" width="5.140625" style="19" customWidth="1"/>
    <col min="6408" max="6408" width="2.140625" style="19" customWidth="1"/>
    <col min="6409" max="6409" width="6.42578125" style="19" customWidth="1"/>
    <col min="6410" max="6410" width="1.5703125" style="19" customWidth="1"/>
    <col min="6411" max="6411" width="3.140625" style="19" customWidth="1"/>
    <col min="6412" max="6412" width="1.42578125" style="19" customWidth="1"/>
    <col min="6413" max="6413" width="11.140625" style="19" customWidth="1"/>
    <col min="6414" max="6414" width="14" style="19" customWidth="1"/>
    <col min="6415" max="6656" width="9.140625" style="19"/>
    <col min="6657" max="6657" width="4.42578125" style="19" customWidth="1"/>
    <col min="6658" max="6658" width="39" style="19" customWidth="1"/>
    <col min="6659" max="6659" width="14" style="19" customWidth="1"/>
    <col min="6660" max="6660" width="19.5703125" style="19" customWidth="1"/>
    <col min="6661" max="6661" width="5.140625" style="19" customWidth="1"/>
    <col min="6662" max="6662" width="1.5703125" style="19" customWidth="1"/>
    <col min="6663" max="6663" width="5.140625" style="19" customWidth="1"/>
    <col min="6664" max="6664" width="2.140625" style="19" customWidth="1"/>
    <col min="6665" max="6665" width="6.42578125" style="19" customWidth="1"/>
    <col min="6666" max="6666" width="1.5703125" style="19" customWidth="1"/>
    <col min="6667" max="6667" width="3.140625" style="19" customWidth="1"/>
    <col min="6668" max="6668" width="1.42578125" style="19" customWidth="1"/>
    <col min="6669" max="6669" width="11.140625" style="19" customWidth="1"/>
    <col min="6670" max="6670" width="14" style="19" customWidth="1"/>
    <col min="6671" max="6912" width="9.140625" style="19"/>
    <col min="6913" max="6913" width="4.42578125" style="19" customWidth="1"/>
    <col min="6914" max="6914" width="39" style="19" customWidth="1"/>
    <col min="6915" max="6915" width="14" style="19" customWidth="1"/>
    <col min="6916" max="6916" width="19.5703125" style="19" customWidth="1"/>
    <col min="6917" max="6917" width="5.140625" style="19" customWidth="1"/>
    <col min="6918" max="6918" width="1.5703125" style="19" customWidth="1"/>
    <col min="6919" max="6919" width="5.140625" style="19" customWidth="1"/>
    <col min="6920" max="6920" width="2.140625" style="19" customWidth="1"/>
    <col min="6921" max="6921" width="6.42578125" style="19" customWidth="1"/>
    <col min="6922" max="6922" width="1.5703125" style="19" customWidth="1"/>
    <col min="6923" max="6923" width="3.140625" style="19" customWidth="1"/>
    <col min="6924" max="6924" width="1.42578125" style="19" customWidth="1"/>
    <col min="6925" max="6925" width="11.140625" style="19" customWidth="1"/>
    <col min="6926" max="6926" width="14" style="19" customWidth="1"/>
    <col min="6927" max="7168" width="9.140625" style="19"/>
    <col min="7169" max="7169" width="4.42578125" style="19" customWidth="1"/>
    <col min="7170" max="7170" width="39" style="19" customWidth="1"/>
    <col min="7171" max="7171" width="14" style="19" customWidth="1"/>
    <col min="7172" max="7172" width="19.5703125" style="19" customWidth="1"/>
    <col min="7173" max="7173" width="5.140625" style="19" customWidth="1"/>
    <col min="7174" max="7174" width="1.5703125" style="19" customWidth="1"/>
    <col min="7175" max="7175" width="5.140625" style="19" customWidth="1"/>
    <col min="7176" max="7176" width="2.140625" style="19" customWidth="1"/>
    <col min="7177" max="7177" width="6.42578125" style="19" customWidth="1"/>
    <col min="7178" max="7178" width="1.5703125" style="19" customWidth="1"/>
    <col min="7179" max="7179" width="3.140625" style="19" customWidth="1"/>
    <col min="7180" max="7180" width="1.42578125" style="19" customWidth="1"/>
    <col min="7181" max="7181" width="11.140625" style="19" customWidth="1"/>
    <col min="7182" max="7182" width="14" style="19" customWidth="1"/>
    <col min="7183" max="7424" width="9.140625" style="19"/>
    <col min="7425" max="7425" width="4.42578125" style="19" customWidth="1"/>
    <col min="7426" max="7426" width="39" style="19" customWidth="1"/>
    <col min="7427" max="7427" width="14" style="19" customWidth="1"/>
    <col min="7428" max="7428" width="19.5703125" style="19" customWidth="1"/>
    <col min="7429" max="7429" width="5.140625" style="19" customWidth="1"/>
    <col min="7430" max="7430" width="1.5703125" style="19" customWidth="1"/>
    <col min="7431" max="7431" width="5.140625" style="19" customWidth="1"/>
    <col min="7432" max="7432" width="2.140625" style="19" customWidth="1"/>
    <col min="7433" max="7433" width="6.42578125" style="19" customWidth="1"/>
    <col min="7434" max="7434" width="1.5703125" style="19" customWidth="1"/>
    <col min="7435" max="7435" width="3.140625" style="19" customWidth="1"/>
    <col min="7436" max="7436" width="1.42578125" style="19" customWidth="1"/>
    <col min="7437" max="7437" width="11.140625" style="19" customWidth="1"/>
    <col min="7438" max="7438" width="14" style="19" customWidth="1"/>
    <col min="7439" max="7680" width="9.140625" style="19"/>
    <col min="7681" max="7681" width="4.42578125" style="19" customWidth="1"/>
    <col min="7682" max="7682" width="39" style="19" customWidth="1"/>
    <col min="7683" max="7683" width="14" style="19" customWidth="1"/>
    <col min="7684" max="7684" width="19.5703125" style="19" customWidth="1"/>
    <col min="7685" max="7685" width="5.140625" style="19" customWidth="1"/>
    <col min="7686" max="7686" width="1.5703125" style="19" customWidth="1"/>
    <col min="7687" max="7687" width="5.140625" style="19" customWidth="1"/>
    <col min="7688" max="7688" width="2.140625" style="19" customWidth="1"/>
    <col min="7689" max="7689" width="6.42578125" style="19" customWidth="1"/>
    <col min="7690" max="7690" width="1.5703125" style="19" customWidth="1"/>
    <col min="7691" max="7691" width="3.140625" style="19" customWidth="1"/>
    <col min="7692" max="7692" width="1.42578125" style="19" customWidth="1"/>
    <col min="7693" max="7693" width="11.140625" style="19" customWidth="1"/>
    <col min="7694" max="7694" width="14" style="19" customWidth="1"/>
    <col min="7695" max="7936" width="9.140625" style="19"/>
    <col min="7937" max="7937" width="4.42578125" style="19" customWidth="1"/>
    <col min="7938" max="7938" width="39" style="19" customWidth="1"/>
    <col min="7939" max="7939" width="14" style="19" customWidth="1"/>
    <col min="7940" max="7940" width="19.5703125" style="19" customWidth="1"/>
    <col min="7941" max="7941" width="5.140625" style="19" customWidth="1"/>
    <col min="7942" max="7942" width="1.5703125" style="19" customWidth="1"/>
    <col min="7943" max="7943" width="5.140625" style="19" customWidth="1"/>
    <col min="7944" max="7944" width="2.140625" style="19" customWidth="1"/>
    <col min="7945" max="7945" width="6.42578125" style="19" customWidth="1"/>
    <col min="7946" max="7946" width="1.5703125" style="19" customWidth="1"/>
    <col min="7947" max="7947" width="3.140625" style="19" customWidth="1"/>
    <col min="7948" max="7948" width="1.42578125" style="19" customWidth="1"/>
    <col min="7949" max="7949" width="11.140625" style="19" customWidth="1"/>
    <col min="7950" max="7950" width="14" style="19" customWidth="1"/>
    <col min="7951" max="8192" width="9.140625" style="19"/>
    <col min="8193" max="8193" width="4.42578125" style="19" customWidth="1"/>
    <col min="8194" max="8194" width="39" style="19" customWidth="1"/>
    <col min="8195" max="8195" width="14" style="19" customWidth="1"/>
    <col min="8196" max="8196" width="19.5703125" style="19" customWidth="1"/>
    <col min="8197" max="8197" width="5.140625" style="19" customWidth="1"/>
    <col min="8198" max="8198" width="1.5703125" style="19" customWidth="1"/>
    <col min="8199" max="8199" width="5.140625" style="19" customWidth="1"/>
    <col min="8200" max="8200" width="2.140625" style="19" customWidth="1"/>
    <col min="8201" max="8201" width="6.42578125" style="19" customWidth="1"/>
    <col min="8202" max="8202" width="1.5703125" style="19" customWidth="1"/>
    <col min="8203" max="8203" width="3.140625" style="19" customWidth="1"/>
    <col min="8204" max="8204" width="1.42578125" style="19" customWidth="1"/>
    <col min="8205" max="8205" width="11.140625" style="19" customWidth="1"/>
    <col min="8206" max="8206" width="14" style="19" customWidth="1"/>
    <col min="8207" max="8448" width="9.140625" style="19"/>
    <col min="8449" max="8449" width="4.42578125" style="19" customWidth="1"/>
    <col min="8450" max="8450" width="39" style="19" customWidth="1"/>
    <col min="8451" max="8451" width="14" style="19" customWidth="1"/>
    <col min="8452" max="8452" width="19.5703125" style="19" customWidth="1"/>
    <col min="8453" max="8453" width="5.140625" style="19" customWidth="1"/>
    <col min="8454" max="8454" width="1.5703125" style="19" customWidth="1"/>
    <col min="8455" max="8455" width="5.140625" style="19" customWidth="1"/>
    <col min="8456" max="8456" width="2.140625" style="19" customWidth="1"/>
    <col min="8457" max="8457" width="6.42578125" style="19" customWidth="1"/>
    <col min="8458" max="8458" width="1.5703125" style="19" customWidth="1"/>
    <col min="8459" max="8459" width="3.140625" style="19" customWidth="1"/>
    <col min="8460" max="8460" width="1.42578125" style="19" customWidth="1"/>
    <col min="8461" max="8461" width="11.140625" style="19" customWidth="1"/>
    <col min="8462" max="8462" width="14" style="19" customWidth="1"/>
    <col min="8463" max="8704" width="9.140625" style="19"/>
    <col min="8705" max="8705" width="4.42578125" style="19" customWidth="1"/>
    <col min="8706" max="8706" width="39" style="19" customWidth="1"/>
    <col min="8707" max="8707" width="14" style="19" customWidth="1"/>
    <col min="8708" max="8708" width="19.5703125" style="19" customWidth="1"/>
    <col min="8709" max="8709" width="5.140625" style="19" customWidth="1"/>
    <col min="8710" max="8710" width="1.5703125" style="19" customWidth="1"/>
    <col min="8711" max="8711" width="5.140625" style="19" customWidth="1"/>
    <col min="8712" max="8712" width="2.140625" style="19" customWidth="1"/>
    <col min="8713" max="8713" width="6.42578125" style="19" customWidth="1"/>
    <col min="8714" max="8714" width="1.5703125" style="19" customWidth="1"/>
    <col min="8715" max="8715" width="3.140625" style="19" customWidth="1"/>
    <col min="8716" max="8716" width="1.42578125" style="19" customWidth="1"/>
    <col min="8717" max="8717" width="11.140625" style="19" customWidth="1"/>
    <col min="8718" max="8718" width="14" style="19" customWidth="1"/>
    <col min="8719" max="8960" width="9.140625" style="19"/>
    <col min="8961" max="8961" width="4.42578125" style="19" customWidth="1"/>
    <col min="8962" max="8962" width="39" style="19" customWidth="1"/>
    <col min="8963" max="8963" width="14" style="19" customWidth="1"/>
    <col min="8964" max="8964" width="19.5703125" style="19" customWidth="1"/>
    <col min="8965" max="8965" width="5.140625" style="19" customWidth="1"/>
    <col min="8966" max="8966" width="1.5703125" style="19" customWidth="1"/>
    <col min="8967" max="8967" width="5.140625" style="19" customWidth="1"/>
    <col min="8968" max="8968" width="2.140625" style="19" customWidth="1"/>
    <col min="8969" max="8969" width="6.42578125" style="19" customWidth="1"/>
    <col min="8970" max="8970" width="1.5703125" style="19" customWidth="1"/>
    <col min="8971" max="8971" width="3.140625" style="19" customWidth="1"/>
    <col min="8972" max="8972" width="1.42578125" style="19" customWidth="1"/>
    <col min="8973" max="8973" width="11.140625" style="19" customWidth="1"/>
    <col min="8974" max="8974" width="14" style="19" customWidth="1"/>
    <col min="8975" max="9216" width="9.140625" style="19"/>
    <col min="9217" max="9217" width="4.42578125" style="19" customWidth="1"/>
    <col min="9218" max="9218" width="39" style="19" customWidth="1"/>
    <col min="9219" max="9219" width="14" style="19" customWidth="1"/>
    <col min="9220" max="9220" width="19.5703125" style="19" customWidth="1"/>
    <col min="9221" max="9221" width="5.140625" style="19" customWidth="1"/>
    <col min="9222" max="9222" width="1.5703125" style="19" customWidth="1"/>
    <col min="9223" max="9223" width="5.140625" style="19" customWidth="1"/>
    <col min="9224" max="9224" width="2.140625" style="19" customWidth="1"/>
    <col min="9225" max="9225" width="6.42578125" style="19" customWidth="1"/>
    <col min="9226" max="9226" width="1.5703125" style="19" customWidth="1"/>
    <col min="9227" max="9227" width="3.140625" style="19" customWidth="1"/>
    <col min="9228" max="9228" width="1.42578125" style="19" customWidth="1"/>
    <col min="9229" max="9229" width="11.140625" style="19" customWidth="1"/>
    <col min="9230" max="9230" width="14" style="19" customWidth="1"/>
    <col min="9231" max="9472" width="9.140625" style="19"/>
    <col min="9473" max="9473" width="4.42578125" style="19" customWidth="1"/>
    <col min="9474" max="9474" width="39" style="19" customWidth="1"/>
    <col min="9475" max="9475" width="14" style="19" customWidth="1"/>
    <col min="9476" max="9476" width="19.5703125" style="19" customWidth="1"/>
    <col min="9477" max="9477" width="5.140625" style="19" customWidth="1"/>
    <col min="9478" max="9478" width="1.5703125" style="19" customWidth="1"/>
    <col min="9479" max="9479" width="5.140625" style="19" customWidth="1"/>
    <col min="9480" max="9480" width="2.140625" style="19" customWidth="1"/>
    <col min="9481" max="9481" width="6.42578125" style="19" customWidth="1"/>
    <col min="9482" max="9482" width="1.5703125" style="19" customWidth="1"/>
    <col min="9483" max="9483" width="3.140625" style="19" customWidth="1"/>
    <col min="9484" max="9484" width="1.42578125" style="19" customWidth="1"/>
    <col min="9485" max="9485" width="11.140625" style="19" customWidth="1"/>
    <col min="9486" max="9486" width="14" style="19" customWidth="1"/>
    <col min="9487" max="9728" width="9.140625" style="19"/>
    <col min="9729" max="9729" width="4.42578125" style="19" customWidth="1"/>
    <col min="9730" max="9730" width="39" style="19" customWidth="1"/>
    <col min="9731" max="9731" width="14" style="19" customWidth="1"/>
    <col min="9732" max="9732" width="19.5703125" style="19" customWidth="1"/>
    <col min="9733" max="9733" width="5.140625" style="19" customWidth="1"/>
    <col min="9734" max="9734" width="1.5703125" style="19" customWidth="1"/>
    <col min="9735" max="9735" width="5.140625" style="19" customWidth="1"/>
    <col min="9736" max="9736" width="2.140625" style="19" customWidth="1"/>
    <col min="9737" max="9737" width="6.42578125" style="19" customWidth="1"/>
    <col min="9738" max="9738" width="1.5703125" style="19" customWidth="1"/>
    <col min="9739" max="9739" width="3.140625" style="19" customWidth="1"/>
    <col min="9740" max="9740" width="1.42578125" style="19" customWidth="1"/>
    <col min="9741" max="9741" width="11.140625" style="19" customWidth="1"/>
    <col min="9742" max="9742" width="14" style="19" customWidth="1"/>
    <col min="9743" max="9984" width="9.140625" style="19"/>
    <col min="9985" max="9985" width="4.42578125" style="19" customWidth="1"/>
    <col min="9986" max="9986" width="39" style="19" customWidth="1"/>
    <col min="9987" max="9987" width="14" style="19" customWidth="1"/>
    <col min="9988" max="9988" width="19.5703125" style="19" customWidth="1"/>
    <col min="9989" max="9989" width="5.140625" style="19" customWidth="1"/>
    <col min="9990" max="9990" width="1.5703125" style="19" customWidth="1"/>
    <col min="9991" max="9991" width="5.140625" style="19" customWidth="1"/>
    <col min="9992" max="9992" width="2.140625" style="19" customWidth="1"/>
    <col min="9993" max="9993" width="6.42578125" style="19" customWidth="1"/>
    <col min="9994" max="9994" width="1.5703125" style="19" customWidth="1"/>
    <col min="9995" max="9995" width="3.140625" style="19" customWidth="1"/>
    <col min="9996" max="9996" width="1.42578125" style="19" customWidth="1"/>
    <col min="9997" max="9997" width="11.140625" style="19" customWidth="1"/>
    <col min="9998" max="9998" width="14" style="19" customWidth="1"/>
    <col min="9999" max="10240" width="9.140625" style="19"/>
    <col min="10241" max="10241" width="4.42578125" style="19" customWidth="1"/>
    <col min="10242" max="10242" width="39" style="19" customWidth="1"/>
    <col min="10243" max="10243" width="14" style="19" customWidth="1"/>
    <col min="10244" max="10244" width="19.5703125" style="19" customWidth="1"/>
    <col min="10245" max="10245" width="5.140625" style="19" customWidth="1"/>
    <col min="10246" max="10246" width="1.5703125" style="19" customWidth="1"/>
    <col min="10247" max="10247" width="5.140625" style="19" customWidth="1"/>
    <col min="10248" max="10248" width="2.140625" style="19" customWidth="1"/>
    <col min="10249" max="10249" width="6.42578125" style="19" customWidth="1"/>
    <col min="10250" max="10250" width="1.5703125" style="19" customWidth="1"/>
    <col min="10251" max="10251" width="3.140625" style="19" customWidth="1"/>
    <col min="10252" max="10252" width="1.42578125" style="19" customWidth="1"/>
    <col min="10253" max="10253" width="11.140625" style="19" customWidth="1"/>
    <col min="10254" max="10254" width="14" style="19" customWidth="1"/>
    <col min="10255" max="10496" width="9.140625" style="19"/>
    <col min="10497" max="10497" width="4.42578125" style="19" customWidth="1"/>
    <col min="10498" max="10498" width="39" style="19" customWidth="1"/>
    <col min="10499" max="10499" width="14" style="19" customWidth="1"/>
    <col min="10500" max="10500" width="19.5703125" style="19" customWidth="1"/>
    <col min="10501" max="10501" width="5.140625" style="19" customWidth="1"/>
    <col min="10502" max="10502" width="1.5703125" style="19" customWidth="1"/>
    <col min="10503" max="10503" width="5.140625" style="19" customWidth="1"/>
    <col min="10504" max="10504" width="2.140625" style="19" customWidth="1"/>
    <col min="10505" max="10505" width="6.42578125" style="19" customWidth="1"/>
    <col min="10506" max="10506" width="1.5703125" style="19" customWidth="1"/>
    <col min="10507" max="10507" width="3.140625" style="19" customWidth="1"/>
    <col min="10508" max="10508" width="1.42578125" style="19" customWidth="1"/>
    <col min="10509" max="10509" width="11.140625" style="19" customWidth="1"/>
    <col min="10510" max="10510" width="14" style="19" customWidth="1"/>
    <col min="10511" max="10752" width="9.140625" style="19"/>
    <col min="10753" max="10753" width="4.42578125" style="19" customWidth="1"/>
    <col min="10754" max="10754" width="39" style="19" customWidth="1"/>
    <col min="10755" max="10755" width="14" style="19" customWidth="1"/>
    <col min="10756" max="10756" width="19.5703125" style="19" customWidth="1"/>
    <col min="10757" max="10757" width="5.140625" style="19" customWidth="1"/>
    <col min="10758" max="10758" width="1.5703125" style="19" customWidth="1"/>
    <col min="10759" max="10759" width="5.140625" style="19" customWidth="1"/>
    <col min="10760" max="10760" width="2.140625" style="19" customWidth="1"/>
    <col min="10761" max="10761" width="6.42578125" style="19" customWidth="1"/>
    <col min="10762" max="10762" width="1.5703125" style="19" customWidth="1"/>
    <col min="10763" max="10763" width="3.140625" style="19" customWidth="1"/>
    <col min="10764" max="10764" width="1.42578125" style="19" customWidth="1"/>
    <col min="10765" max="10765" width="11.140625" style="19" customWidth="1"/>
    <col min="10766" max="10766" width="14" style="19" customWidth="1"/>
    <col min="10767" max="11008" width="9.140625" style="19"/>
    <col min="11009" max="11009" width="4.42578125" style="19" customWidth="1"/>
    <col min="11010" max="11010" width="39" style="19" customWidth="1"/>
    <col min="11011" max="11011" width="14" style="19" customWidth="1"/>
    <col min="11012" max="11012" width="19.5703125" style="19" customWidth="1"/>
    <col min="11013" max="11013" width="5.140625" style="19" customWidth="1"/>
    <col min="11014" max="11014" width="1.5703125" style="19" customWidth="1"/>
    <col min="11015" max="11015" width="5.140625" style="19" customWidth="1"/>
    <col min="11016" max="11016" width="2.140625" style="19" customWidth="1"/>
    <col min="11017" max="11017" width="6.42578125" style="19" customWidth="1"/>
    <col min="11018" max="11018" width="1.5703125" style="19" customWidth="1"/>
    <col min="11019" max="11019" width="3.140625" style="19" customWidth="1"/>
    <col min="11020" max="11020" width="1.42578125" style="19" customWidth="1"/>
    <col min="11021" max="11021" width="11.140625" style="19" customWidth="1"/>
    <col min="11022" max="11022" width="14" style="19" customWidth="1"/>
    <col min="11023" max="11264" width="9.140625" style="19"/>
    <col min="11265" max="11265" width="4.42578125" style="19" customWidth="1"/>
    <col min="11266" max="11266" width="39" style="19" customWidth="1"/>
    <col min="11267" max="11267" width="14" style="19" customWidth="1"/>
    <col min="11268" max="11268" width="19.5703125" style="19" customWidth="1"/>
    <col min="11269" max="11269" width="5.140625" style="19" customWidth="1"/>
    <col min="11270" max="11270" width="1.5703125" style="19" customWidth="1"/>
    <col min="11271" max="11271" width="5.140625" style="19" customWidth="1"/>
    <col min="11272" max="11272" width="2.140625" style="19" customWidth="1"/>
    <col min="11273" max="11273" width="6.42578125" style="19" customWidth="1"/>
    <col min="11274" max="11274" width="1.5703125" style="19" customWidth="1"/>
    <col min="11275" max="11275" width="3.140625" style="19" customWidth="1"/>
    <col min="11276" max="11276" width="1.42578125" style="19" customWidth="1"/>
    <col min="11277" max="11277" width="11.140625" style="19" customWidth="1"/>
    <col min="11278" max="11278" width="14" style="19" customWidth="1"/>
    <col min="11279" max="11520" width="9.140625" style="19"/>
    <col min="11521" max="11521" width="4.42578125" style="19" customWidth="1"/>
    <col min="11522" max="11522" width="39" style="19" customWidth="1"/>
    <col min="11523" max="11523" width="14" style="19" customWidth="1"/>
    <col min="11524" max="11524" width="19.5703125" style="19" customWidth="1"/>
    <col min="11525" max="11525" width="5.140625" style="19" customWidth="1"/>
    <col min="11526" max="11526" width="1.5703125" style="19" customWidth="1"/>
    <col min="11527" max="11527" width="5.140625" style="19" customWidth="1"/>
    <col min="11528" max="11528" width="2.140625" style="19" customWidth="1"/>
    <col min="11529" max="11529" width="6.42578125" style="19" customWidth="1"/>
    <col min="11530" max="11530" width="1.5703125" style="19" customWidth="1"/>
    <col min="11531" max="11531" width="3.140625" style="19" customWidth="1"/>
    <col min="11532" max="11532" width="1.42578125" style="19" customWidth="1"/>
    <col min="11533" max="11533" width="11.140625" style="19" customWidth="1"/>
    <col min="11534" max="11534" width="14" style="19" customWidth="1"/>
    <col min="11535" max="11776" width="9.140625" style="19"/>
    <col min="11777" max="11777" width="4.42578125" style="19" customWidth="1"/>
    <col min="11778" max="11778" width="39" style="19" customWidth="1"/>
    <col min="11779" max="11779" width="14" style="19" customWidth="1"/>
    <col min="11780" max="11780" width="19.5703125" style="19" customWidth="1"/>
    <col min="11781" max="11781" width="5.140625" style="19" customWidth="1"/>
    <col min="11782" max="11782" width="1.5703125" style="19" customWidth="1"/>
    <col min="11783" max="11783" width="5.140625" style="19" customWidth="1"/>
    <col min="11784" max="11784" width="2.140625" style="19" customWidth="1"/>
    <col min="11785" max="11785" width="6.42578125" style="19" customWidth="1"/>
    <col min="11786" max="11786" width="1.5703125" style="19" customWidth="1"/>
    <col min="11787" max="11787" width="3.140625" style="19" customWidth="1"/>
    <col min="11788" max="11788" width="1.42578125" style="19" customWidth="1"/>
    <col min="11789" max="11789" width="11.140625" style="19" customWidth="1"/>
    <col min="11790" max="11790" width="14" style="19" customWidth="1"/>
    <col min="11791" max="12032" width="9.140625" style="19"/>
    <col min="12033" max="12033" width="4.42578125" style="19" customWidth="1"/>
    <col min="12034" max="12034" width="39" style="19" customWidth="1"/>
    <col min="12035" max="12035" width="14" style="19" customWidth="1"/>
    <col min="12036" max="12036" width="19.5703125" style="19" customWidth="1"/>
    <col min="12037" max="12037" width="5.140625" style="19" customWidth="1"/>
    <col min="12038" max="12038" width="1.5703125" style="19" customWidth="1"/>
    <col min="12039" max="12039" width="5.140625" style="19" customWidth="1"/>
    <col min="12040" max="12040" width="2.140625" style="19" customWidth="1"/>
    <col min="12041" max="12041" width="6.42578125" style="19" customWidth="1"/>
    <col min="12042" max="12042" width="1.5703125" style="19" customWidth="1"/>
    <col min="12043" max="12043" width="3.140625" style="19" customWidth="1"/>
    <col min="12044" max="12044" width="1.42578125" style="19" customWidth="1"/>
    <col min="12045" max="12045" width="11.140625" style="19" customWidth="1"/>
    <col min="12046" max="12046" width="14" style="19" customWidth="1"/>
    <col min="12047" max="12288" width="9.140625" style="19"/>
    <col min="12289" max="12289" width="4.42578125" style="19" customWidth="1"/>
    <col min="12290" max="12290" width="39" style="19" customWidth="1"/>
    <col min="12291" max="12291" width="14" style="19" customWidth="1"/>
    <col min="12292" max="12292" width="19.5703125" style="19" customWidth="1"/>
    <col min="12293" max="12293" width="5.140625" style="19" customWidth="1"/>
    <col min="12294" max="12294" width="1.5703125" style="19" customWidth="1"/>
    <col min="12295" max="12295" width="5.140625" style="19" customWidth="1"/>
    <col min="12296" max="12296" width="2.140625" style="19" customWidth="1"/>
    <col min="12297" max="12297" width="6.42578125" style="19" customWidth="1"/>
    <col min="12298" max="12298" width="1.5703125" style="19" customWidth="1"/>
    <col min="12299" max="12299" width="3.140625" style="19" customWidth="1"/>
    <col min="12300" max="12300" width="1.42578125" style="19" customWidth="1"/>
    <col min="12301" max="12301" width="11.140625" style="19" customWidth="1"/>
    <col min="12302" max="12302" width="14" style="19" customWidth="1"/>
    <col min="12303" max="12544" width="9.140625" style="19"/>
    <col min="12545" max="12545" width="4.42578125" style="19" customWidth="1"/>
    <col min="12546" max="12546" width="39" style="19" customWidth="1"/>
    <col min="12547" max="12547" width="14" style="19" customWidth="1"/>
    <col min="12548" max="12548" width="19.5703125" style="19" customWidth="1"/>
    <col min="12549" max="12549" width="5.140625" style="19" customWidth="1"/>
    <col min="12550" max="12550" width="1.5703125" style="19" customWidth="1"/>
    <col min="12551" max="12551" width="5.140625" style="19" customWidth="1"/>
    <col min="12552" max="12552" width="2.140625" style="19" customWidth="1"/>
    <col min="12553" max="12553" width="6.42578125" style="19" customWidth="1"/>
    <col min="12554" max="12554" width="1.5703125" style="19" customWidth="1"/>
    <col min="12555" max="12555" width="3.140625" style="19" customWidth="1"/>
    <col min="12556" max="12556" width="1.42578125" style="19" customWidth="1"/>
    <col min="12557" max="12557" width="11.140625" style="19" customWidth="1"/>
    <col min="12558" max="12558" width="14" style="19" customWidth="1"/>
    <col min="12559" max="12800" width="9.140625" style="19"/>
    <col min="12801" max="12801" width="4.42578125" style="19" customWidth="1"/>
    <col min="12802" max="12802" width="39" style="19" customWidth="1"/>
    <col min="12803" max="12803" width="14" style="19" customWidth="1"/>
    <col min="12804" max="12804" width="19.5703125" style="19" customWidth="1"/>
    <col min="12805" max="12805" width="5.140625" style="19" customWidth="1"/>
    <col min="12806" max="12806" width="1.5703125" style="19" customWidth="1"/>
    <col min="12807" max="12807" width="5.140625" style="19" customWidth="1"/>
    <col min="12808" max="12808" width="2.140625" style="19" customWidth="1"/>
    <col min="12809" max="12809" width="6.42578125" style="19" customWidth="1"/>
    <col min="12810" max="12810" width="1.5703125" style="19" customWidth="1"/>
    <col min="12811" max="12811" width="3.140625" style="19" customWidth="1"/>
    <col min="12812" max="12812" width="1.42578125" style="19" customWidth="1"/>
    <col min="12813" max="12813" width="11.140625" style="19" customWidth="1"/>
    <col min="12814" max="12814" width="14" style="19" customWidth="1"/>
    <col min="12815" max="13056" width="9.140625" style="19"/>
    <col min="13057" max="13057" width="4.42578125" style="19" customWidth="1"/>
    <col min="13058" max="13058" width="39" style="19" customWidth="1"/>
    <col min="13059" max="13059" width="14" style="19" customWidth="1"/>
    <col min="13060" max="13060" width="19.5703125" style="19" customWidth="1"/>
    <col min="13061" max="13061" width="5.140625" style="19" customWidth="1"/>
    <col min="13062" max="13062" width="1.5703125" style="19" customWidth="1"/>
    <col min="13063" max="13063" width="5.140625" style="19" customWidth="1"/>
    <col min="13064" max="13064" width="2.140625" style="19" customWidth="1"/>
    <col min="13065" max="13065" width="6.42578125" style="19" customWidth="1"/>
    <col min="13066" max="13066" width="1.5703125" style="19" customWidth="1"/>
    <col min="13067" max="13067" width="3.140625" style="19" customWidth="1"/>
    <col min="13068" max="13068" width="1.42578125" style="19" customWidth="1"/>
    <col min="13069" max="13069" width="11.140625" style="19" customWidth="1"/>
    <col min="13070" max="13070" width="14" style="19" customWidth="1"/>
    <col min="13071" max="13312" width="9.140625" style="19"/>
    <col min="13313" max="13313" width="4.42578125" style="19" customWidth="1"/>
    <col min="13314" max="13314" width="39" style="19" customWidth="1"/>
    <col min="13315" max="13315" width="14" style="19" customWidth="1"/>
    <col min="13316" max="13316" width="19.5703125" style="19" customWidth="1"/>
    <col min="13317" max="13317" width="5.140625" style="19" customWidth="1"/>
    <col min="13318" max="13318" width="1.5703125" style="19" customWidth="1"/>
    <col min="13319" max="13319" width="5.140625" style="19" customWidth="1"/>
    <col min="13320" max="13320" width="2.140625" style="19" customWidth="1"/>
    <col min="13321" max="13321" width="6.42578125" style="19" customWidth="1"/>
    <col min="13322" max="13322" width="1.5703125" style="19" customWidth="1"/>
    <col min="13323" max="13323" width="3.140625" style="19" customWidth="1"/>
    <col min="13324" max="13324" width="1.42578125" style="19" customWidth="1"/>
    <col min="13325" max="13325" width="11.140625" style="19" customWidth="1"/>
    <col min="13326" max="13326" width="14" style="19" customWidth="1"/>
    <col min="13327" max="13568" width="9.140625" style="19"/>
    <col min="13569" max="13569" width="4.42578125" style="19" customWidth="1"/>
    <col min="13570" max="13570" width="39" style="19" customWidth="1"/>
    <col min="13571" max="13571" width="14" style="19" customWidth="1"/>
    <col min="13572" max="13572" width="19.5703125" style="19" customWidth="1"/>
    <col min="13573" max="13573" width="5.140625" style="19" customWidth="1"/>
    <col min="13574" max="13574" width="1.5703125" style="19" customWidth="1"/>
    <col min="13575" max="13575" width="5.140625" style="19" customWidth="1"/>
    <col min="13576" max="13576" width="2.140625" style="19" customWidth="1"/>
    <col min="13577" max="13577" width="6.42578125" style="19" customWidth="1"/>
    <col min="13578" max="13578" width="1.5703125" style="19" customWidth="1"/>
    <col min="13579" max="13579" width="3.140625" style="19" customWidth="1"/>
    <col min="13580" max="13580" width="1.42578125" style="19" customWidth="1"/>
    <col min="13581" max="13581" width="11.140625" style="19" customWidth="1"/>
    <col min="13582" max="13582" width="14" style="19" customWidth="1"/>
    <col min="13583" max="13824" width="9.140625" style="19"/>
    <col min="13825" max="13825" width="4.42578125" style="19" customWidth="1"/>
    <col min="13826" max="13826" width="39" style="19" customWidth="1"/>
    <col min="13827" max="13827" width="14" style="19" customWidth="1"/>
    <col min="13828" max="13828" width="19.5703125" style="19" customWidth="1"/>
    <col min="13829" max="13829" width="5.140625" style="19" customWidth="1"/>
    <col min="13830" max="13830" width="1.5703125" style="19" customWidth="1"/>
    <col min="13831" max="13831" width="5.140625" style="19" customWidth="1"/>
    <col min="13832" max="13832" width="2.140625" style="19" customWidth="1"/>
    <col min="13833" max="13833" width="6.42578125" style="19" customWidth="1"/>
    <col min="13834" max="13834" width="1.5703125" style="19" customWidth="1"/>
    <col min="13835" max="13835" width="3.140625" style="19" customWidth="1"/>
    <col min="13836" max="13836" width="1.42578125" style="19" customWidth="1"/>
    <col min="13837" max="13837" width="11.140625" style="19" customWidth="1"/>
    <col min="13838" max="13838" width="14" style="19" customWidth="1"/>
    <col min="13839" max="14080" width="9.140625" style="19"/>
    <col min="14081" max="14081" width="4.42578125" style="19" customWidth="1"/>
    <col min="14082" max="14082" width="39" style="19" customWidth="1"/>
    <col min="14083" max="14083" width="14" style="19" customWidth="1"/>
    <col min="14084" max="14084" width="19.5703125" style="19" customWidth="1"/>
    <col min="14085" max="14085" width="5.140625" style="19" customWidth="1"/>
    <col min="14086" max="14086" width="1.5703125" style="19" customWidth="1"/>
    <col min="14087" max="14087" width="5.140625" style="19" customWidth="1"/>
    <col min="14088" max="14088" width="2.140625" style="19" customWidth="1"/>
    <col min="14089" max="14089" width="6.42578125" style="19" customWidth="1"/>
    <col min="14090" max="14090" width="1.5703125" style="19" customWidth="1"/>
    <col min="14091" max="14091" width="3.140625" style="19" customWidth="1"/>
    <col min="14092" max="14092" width="1.42578125" style="19" customWidth="1"/>
    <col min="14093" max="14093" width="11.140625" style="19" customWidth="1"/>
    <col min="14094" max="14094" width="14" style="19" customWidth="1"/>
    <col min="14095" max="14336" width="9.140625" style="19"/>
    <col min="14337" max="14337" width="4.42578125" style="19" customWidth="1"/>
    <col min="14338" max="14338" width="39" style="19" customWidth="1"/>
    <col min="14339" max="14339" width="14" style="19" customWidth="1"/>
    <col min="14340" max="14340" width="19.5703125" style="19" customWidth="1"/>
    <col min="14341" max="14341" width="5.140625" style="19" customWidth="1"/>
    <col min="14342" max="14342" width="1.5703125" style="19" customWidth="1"/>
    <col min="14343" max="14343" width="5.140625" style="19" customWidth="1"/>
    <col min="14344" max="14344" width="2.140625" style="19" customWidth="1"/>
    <col min="14345" max="14345" width="6.42578125" style="19" customWidth="1"/>
    <col min="14346" max="14346" width="1.5703125" style="19" customWidth="1"/>
    <col min="14347" max="14347" width="3.140625" style="19" customWidth="1"/>
    <col min="14348" max="14348" width="1.42578125" style="19" customWidth="1"/>
    <col min="14349" max="14349" width="11.140625" style="19" customWidth="1"/>
    <col min="14350" max="14350" width="14" style="19" customWidth="1"/>
    <col min="14351" max="14592" width="9.140625" style="19"/>
    <col min="14593" max="14593" width="4.42578125" style="19" customWidth="1"/>
    <col min="14594" max="14594" width="39" style="19" customWidth="1"/>
    <col min="14595" max="14595" width="14" style="19" customWidth="1"/>
    <col min="14596" max="14596" width="19.5703125" style="19" customWidth="1"/>
    <col min="14597" max="14597" width="5.140625" style="19" customWidth="1"/>
    <col min="14598" max="14598" width="1.5703125" style="19" customWidth="1"/>
    <col min="14599" max="14599" width="5.140625" style="19" customWidth="1"/>
    <col min="14600" max="14600" width="2.140625" style="19" customWidth="1"/>
    <col min="14601" max="14601" width="6.42578125" style="19" customWidth="1"/>
    <col min="14602" max="14602" width="1.5703125" style="19" customWidth="1"/>
    <col min="14603" max="14603" width="3.140625" style="19" customWidth="1"/>
    <col min="14604" max="14604" width="1.42578125" style="19" customWidth="1"/>
    <col min="14605" max="14605" width="11.140625" style="19" customWidth="1"/>
    <col min="14606" max="14606" width="14" style="19" customWidth="1"/>
    <col min="14607" max="14848" width="9.140625" style="19"/>
    <col min="14849" max="14849" width="4.42578125" style="19" customWidth="1"/>
    <col min="14850" max="14850" width="39" style="19" customWidth="1"/>
    <col min="14851" max="14851" width="14" style="19" customWidth="1"/>
    <col min="14852" max="14852" width="19.5703125" style="19" customWidth="1"/>
    <col min="14853" max="14853" width="5.140625" style="19" customWidth="1"/>
    <col min="14854" max="14854" width="1.5703125" style="19" customWidth="1"/>
    <col min="14855" max="14855" width="5.140625" style="19" customWidth="1"/>
    <col min="14856" max="14856" width="2.140625" style="19" customWidth="1"/>
    <col min="14857" max="14857" width="6.42578125" style="19" customWidth="1"/>
    <col min="14858" max="14858" width="1.5703125" style="19" customWidth="1"/>
    <col min="14859" max="14859" width="3.140625" style="19" customWidth="1"/>
    <col min="14860" max="14860" width="1.42578125" style="19" customWidth="1"/>
    <col min="14861" max="14861" width="11.140625" style="19" customWidth="1"/>
    <col min="14862" max="14862" width="14" style="19" customWidth="1"/>
    <col min="14863" max="15104" width="9.140625" style="19"/>
    <col min="15105" max="15105" width="4.42578125" style="19" customWidth="1"/>
    <col min="15106" max="15106" width="39" style="19" customWidth="1"/>
    <col min="15107" max="15107" width="14" style="19" customWidth="1"/>
    <col min="15108" max="15108" width="19.5703125" style="19" customWidth="1"/>
    <col min="15109" max="15109" width="5.140625" style="19" customWidth="1"/>
    <col min="15110" max="15110" width="1.5703125" style="19" customWidth="1"/>
    <col min="15111" max="15111" width="5.140625" style="19" customWidth="1"/>
    <col min="15112" max="15112" width="2.140625" style="19" customWidth="1"/>
    <col min="15113" max="15113" width="6.42578125" style="19" customWidth="1"/>
    <col min="15114" max="15114" width="1.5703125" style="19" customWidth="1"/>
    <col min="15115" max="15115" width="3.140625" style="19" customWidth="1"/>
    <col min="15116" max="15116" width="1.42578125" style="19" customWidth="1"/>
    <col min="15117" max="15117" width="11.140625" style="19" customWidth="1"/>
    <col min="15118" max="15118" width="14" style="19" customWidth="1"/>
    <col min="15119" max="15360" width="9.140625" style="19"/>
    <col min="15361" max="15361" width="4.42578125" style="19" customWidth="1"/>
    <col min="15362" max="15362" width="39" style="19" customWidth="1"/>
    <col min="15363" max="15363" width="14" style="19" customWidth="1"/>
    <col min="15364" max="15364" width="19.5703125" style="19" customWidth="1"/>
    <col min="15365" max="15365" width="5.140625" style="19" customWidth="1"/>
    <col min="15366" max="15366" width="1.5703125" style="19" customWidth="1"/>
    <col min="15367" max="15367" width="5.140625" style="19" customWidth="1"/>
    <col min="15368" max="15368" width="2.140625" style="19" customWidth="1"/>
    <col min="15369" max="15369" width="6.42578125" style="19" customWidth="1"/>
    <col min="15370" max="15370" width="1.5703125" style="19" customWidth="1"/>
    <col min="15371" max="15371" width="3.140625" style="19" customWidth="1"/>
    <col min="15372" max="15372" width="1.42578125" style="19" customWidth="1"/>
    <col min="15373" max="15373" width="11.140625" style="19" customWidth="1"/>
    <col min="15374" max="15374" width="14" style="19" customWidth="1"/>
    <col min="15375" max="15616" width="9.140625" style="19"/>
    <col min="15617" max="15617" width="4.42578125" style="19" customWidth="1"/>
    <col min="15618" max="15618" width="39" style="19" customWidth="1"/>
    <col min="15619" max="15619" width="14" style="19" customWidth="1"/>
    <col min="15620" max="15620" width="19.5703125" style="19" customWidth="1"/>
    <col min="15621" max="15621" width="5.140625" style="19" customWidth="1"/>
    <col min="15622" max="15622" width="1.5703125" style="19" customWidth="1"/>
    <col min="15623" max="15623" width="5.140625" style="19" customWidth="1"/>
    <col min="15624" max="15624" width="2.140625" style="19" customWidth="1"/>
    <col min="15625" max="15625" width="6.42578125" style="19" customWidth="1"/>
    <col min="15626" max="15626" width="1.5703125" style="19" customWidth="1"/>
    <col min="15627" max="15627" width="3.140625" style="19" customWidth="1"/>
    <col min="15628" max="15628" width="1.42578125" style="19" customWidth="1"/>
    <col min="15629" max="15629" width="11.140625" style="19" customWidth="1"/>
    <col min="15630" max="15630" width="14" style="19" customWidth="1"/>
    <col min="15631" max="15872" width="9.140625" style="19"/>
    <col min="15873" max="15873" width="4.42578125" style="19" customWidth="1"/>
    <col min="15874" max="15874" width="39" style="19" customWidth="1"/>
    <col min="15875" max="15875" width="14" style="19" customWidth="1"/>
    <col min="15876" max="15876" width="19.5703125" style="19" customWidth="1"/>
    <col min="15877" max="15877" width="5.140625" style="19" customWidth="1"/>
    <col min="15878" max="15878" width="1.5703125" style="19" customWidth="1"/>
    <col min="15879" max="15879" width="5.140625" style="19" customWidth="1"/>
    <col min="15880" max="15880" width="2.140625" style="19" customWidth="1"/>
    <col min="15881" max="15881" width="6.42578125" style="19" customWidth="1"/>
    <col min="15882" max="15882" width="1.5703125" style="19" customWidth="1"/>
    <col min="15883" max="15883" width="3.140625" style="19" customWidth="1"/>
    <col min="15884" max="15884" width="1.42578125" style="19" customWidth="1"/>
    <col min="15885" max="15885" width="11.140625" style="19" customWidth="1"/>
    <col min="15886" max="15886" width="14" style="19" customWidth="1"/>
    <col min="15887" max="16128" width="9.140625" style="19"/>
    <col min="16129" max="16129" width="4.42578125" style="19" customWidth="1"/>
    <col min="16130" max="16130" width="39" style="19" customWidth="1"/>
    <col min="16131" max="16131" width="14" style="19" customWidth="1"/>
    <col min="16132" max="16132" width="19.5703125" style="19" customWidth="1"/>
    <col min="16133" max="16133" width="5.140625" style="19" customWidth="1"/>
    <col min="16134" max="16134" width="1.5703125" style="19" customWidth="1"/>
    <col min="16135" max="16135" width="5.140625" style="19" customWidth="1"/>
    <col min="16136" max="16136" width="2.140625" style="19" customWidth="1"/>
    <col min="16137" max="16137" width="6.42578125" style="19" customWidth="1"/>
    <col min="16138" max="16138" width="1.5703125" style="19" customWidth="1"/>
    <col min="16139" max="16139" width="3.140625" style="19" customWidth="1"/>
    <col min="16140" max="16140" width="1.42578125" style="19" customWidth="1"/>
    <col min="16141" max="16141" width="11.140625" style="19" customWidth="1"/>
    <col min="16142" max="16142" width="14" style="19" customWidth="1"/>
    <col min="16143" max="16384" width="9.140625" style="19"/>
  </cols>
  <sheetData>
    <row r="1" spans="1:14" ht="15" customHeight="1">
      <c r="G1" s="616" t="s">
        <v>174</v>
      </c>
      <c r="H1" s="616"/>
      <c r="I1" s="616"/>
      <c r="J1" s="616"/>
      <c r="K1" s="616"/>
      <c r="L1" s="616"/>
      <c r="M1" s="616"/>
      <c r="N1" s="616"/>
    </row>
    <row r="2" spans="1:14" ht="15" customHeight="1">
      <c r="G2" s="617" t="s">
        <v>175</v>
      </c>
      <c r="H2" s="617"/>
      <c r="I2" s="617"/>
      <c r="J2" s="617"/>
      <c r="K2" s="617"/>
      <c r="L2" s="617"/>
      <c r="M2" s="617"/>
      <c r="N2" s="617"/>
    </row>
    <row r="3" spans="1:14" ht="15" customHeight="1">
      <c r="A3" s="304"/>
      <c r="B3" s="304"/>
      <c r="C3" s="305"/>
      <c r="D3" s="305"/>
      <c r="E3" s="310"/>
      <c r="F3" s="310"/>
      <c r="G3" s="617" t="s">
        <v>190</v>
      </c>
      <c r="H3" s="617"/>
      <c r="I3" s="617"/>
      <c r="J3" s="617"/>
      <c r="K3" s="617"/>
      <c r="L3" s="617"/>
      <c r="M3" s="617"/>
      <c r="N3" s="617"/>
    </row>
    <row r="4" spans="1:14" ht="20.100000000000001" customHeight="1">
      <c r="A4" s="306"/>
      <c r="B4" s="306"/>
      <c r="C4" s="306"/>
      <c r="D4" s="305"/>
      <c r="E4" s="307"/>
      <c r="F4" s="307"/>
      <c r="G4" s="618" t="s">
        <v>284</v>
      </c>
      <c r="H4" s="618"/>
      <c r="I4" s="618"/>
      <c r="J4" s="618"/>
      <c r="K4" s="618"/>
      <c r="L4" s="618"/>
      <c r="M4" s="618"/>
      <c r="N4" s="618"/>
    </row>
    <row r="5" spans="1:14" ht="20.100000000000001" customHeight="1">
      <c r="A5" s="304"/>
      <c r="B5" s="304"/>
      <c r="C5" s="305"/>
      <c r="D5" s="305"/>
      <c r="E5" s="304"/>
      <c r="F5" s="304"/>
      <c r="G5" s="619" t="s">
        <v>285</v>
      </c>
      <c r="H5" s="619"/>
      <c r="I5" s="619"/>
      <c r="J5" s="619"/>
      <c r="K5" s="619"/>
      <c r="L5" s="619"/>
      <c r="M5" s="619"/>
      <c r="N5" s="619"/>
    </row>
    <row r="6" spans="1:14">
      <c r="A6" s="304"/>
      <c r="B6" s="304"/>
      <c r="C6" s="305"/>
      <c r="D6" s="305"/>
      <c r="E6" s="304"/>
      <c r="F6" s="304"/>
      <c r="G6" s="304"/>
      <c r="H6" s="304"/>
      <c r="I6" s="304"/>
      <c r="J6" s="304"/>
      <c r="K6" s="304"/>
      <c r="L6" s="304"/>
      <c r="M6" s="304"/>
      <c r="N6" s="304"/>
    </row>
    <row r="7" spans="1:14">
      <c r="A7" s="612" t="s">
        <v>177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</row>
    <row r="8" spans="1:14" ht="15.75" customHeight="1">
      <c r="A8" s="613" t="s">
        <v>178</v>
      </c>
      <c r="B8" s="613"/>
      <c r="C8" s="613"/>
      <c r="D8" s="613"/>
      <c r="E8" s="613"/>
      <c r="F8" s="613"/>
      <c r="G8" s="613"/>
      <c r="H8" s="613"/>
      <c r="I8" s="613"/>
      <c r="J8" s="613"/>
      <c r="K8" s="613"/>
      <c r="L8" s="613"/>
      <c r="M8" s="613"/>
      <c r="N8" s="613"/>
    </row>
    <row r="9" spans="1:14" ht="15.75" customHeight="1">
      <c r="A9" s="304"/>
      <c r="B9" s="304"/>
      <c r="C9" s="305"/>
      <c r="D9" s="305"/>
      <c r="E9" s="304"/>
      <c r="F9" s="304"/>
      <c r="G9" s="304"/>
      <c r="H9" s="304"/>
      <c r="I9" s="304"/>
      <c r="J9" s="304"/>
      <c r="K9" s="304"/>
      <c r="L9" s="304"/>
      <c r="M9" s="304"/>
      <c r="N9" s="304"/>
    </row>
    <row r="10" spans="1:14" ht="29.25" customHeight="1">
      <c r="A10" s="614" t="s">
        <v>294</v>
      </c>
      <c r="B10" s="614"/>
      <c r="C10" s="614"/>
      <c r="D10" s="614"/>
      <c r="E10" s="614"/>
      <c r="F10" s="614"/>
      <c r="G10" s="614"/>
      <c r="H10" s="614"/>
      <c r="I10" s="614"/>
      <c r="J10" s="614"/>
      <c r="K10" s="614"/>
      <c r="L10" s="614"/>
      <c r="M10" s="614"/>
      <c r="N10" s="614"/>
    </row>
    <row r="11" spans="1:14" ht="18.75" customHeight="1">
      <c r="A11" s="615" t="s">
        <v>189</v>
      </c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</row>
    <row r="12" spans="1:14">
      <c r="A12" s="615" t="s">
        <v>187</v>
      </c>
      <c r="B12" s="615"/>
      <c r="C12" s="615"/>
      <c r="D12" s="615"/>
      <c r="E12" s="615"/>
      <c r="F12" s="615"/>
      <c r="G12" s="615"/>
      <c r="H12" s="615"/>
      <c r="I12" s="615"/>
      <c r="J12" s="615"/>
      <c r="K12" s="615"/>
      <c r="L12" s="615"/>
      <c r="M12" s="615"/>
      <c r="N12" s="615"/>
    </row>
    <row r="13" spans="1:14">
      <c r="A13" s="164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</row>
    <row r="14" spans="1:14" ht="15" customHeight="1">
      <c r="A14" s="634" t="s">
        <v>55</v>
      </c>
      <c r="B14" s="634" t="s">
        <v>25</v>
      </c>
      <c r="C14" s="634" t="s">
        <v>56</v>
      </c>
      <c r="D14" s="634" t="s">
        <v>57</v>
      </c>
      <c r="E14" s="644"/>
      <c r="F14" s="645"/>
      <c r="G14" s="645"/>
      <c r="H14" s="645"/>
      <c r="I14" s="645"/>
      <c r="J14" s="645"/>
      <c r="K14" s="645"/>
      <c r="L14" s="646"/>
      <c r="M14" s="634" t="s">
        <v>58</v>
      </c>
      <c r="N14" s="634"/>
    </row>
    <row r="15" spans="1:14">
      <c r="A15" s="634"/>
      <c r="B15" s="634"/>
      <c r="C15" s="634"/>
      <c r="D15" s="634"/>
      <c r="E15" s="647"/>
      <c r="F15" s="648"/>
      <c r="G15" s="648"/>
      <c r="H15" s="648"/>
      <c r="I15" s="648"/>
      <c r="J15" s="648"/>
      <c r="K15" s="648"/>
      <c r="L15" s="649"/>
      <c r="M15" s="634">
        <v>45.12</v>
      </c>
      <c r="N15" s="634"/>
    </row>
    <row r="16" spans="1:14">
      <c r="A16" s="634"/>
      <c r="B16" s="634"/>
      <c r="C16" s="634"/>
      <c r="D16" s="634"/>
      <c r="E16" s="650"/>
      <c r="F16" s="651"/>
      <c r="G16" s="651"/>
      <c r="H16" s="651"/>
      <c r="I16" s="651"/>
      <c r="J16" s="651"/>
      <c r="K16" s="651"/>
      <c r="L16" s="652"/>
      <c r="M16" s="287" t="s">
        <v>59</v>
      </c>
      <c r="N16" s="287" t="s">
        <v>281</v>
      </c>
    </row>
    <row r="17" spans="1:16">
      <c r="A17" s="82"/>
      <c r="B17" s="634" t="s">
        <v>60</v>
      </c>
      <c r="C17" s="634"/>
      <c r="D17" s="634"/>
      <c r="E17" s="634"/>
      <c r="F17" s="634"/>
      <c r="G17" s="634"/>
      <c r="H17" s="634"/>
      <c r="I17" s="634"/>
      <c r="J17" s="634"/>
      <c r="K17" s="634"/>
      <c r="L17" s="634"/>
      <c r="M17" s="634"/>
      <c r="N17" s="634"/>
    </row>
    <row r="18" spans="1:16" ht="45.75" customHeight="1">
      <c r="A18" s="638" t="s">
        <v>61</v>
      </c>
      <c r="B18" s="639"/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39"/>
      <c r="N18" s="639"/>
    </row>
    <row r="19" spans="1:16" ht="15" customHeight="1">
      <c r="A19" s="80"/>
      <c r="B19" s="601" t="s">
        <v>62</v>
      </c>
      <c r="C19" s="601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</row>
    <row r="20" spans="1:16" ht="13.5" customHeight="1">
      <c r="A20" s="84"/>
      <c r="B20" s="49" t="s">
        <v>63</v>
      </c>
      <c r="C20" s="50">
        <v>1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51"/>
    </row>
    <row r="21" spans="1:16" ht="15.75" customHeight="1">
      <c r="A21" s="84"/>
      <c r="B21" s="49" t="s">
        <v>64</v>
      </c>
      <c r="C21" s="52">
        <v>45.12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51"/>
    </row>
    <row r="22" spans="1:16" ht="13.5" customHeight="1">
      <c r="A22" s="72"/>
      <c r="B22" s="49" t="s">
        <v>65</v>
      </c>
      <c r="C22" s="52">
        <v>3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51"/>
      <c r="P22" s="19">
        <f>1536/300</f>
        <v>5.12</v>
      </c>
    </row>
    <row r="23" spans="1:16" ht="13.5" customHeight="1">
      <c r="A23" s="72"/>
      <c r="B23" s="55" t="s">
        <v>66</v>
      </c>
      <c r="C23" s="52">
        <v>5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51"/>
    </row>
    <row r="24" spans="1:16" ht="13.5" customHeight="1">
      <c r="A24" s="72"/>
      <c r="B24" s="53" t="s">
        <v>67</v>
      </c>
      <c r="C24" s="52">
        <f>C22</f>
        <v>3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51"/>
    </row>
    <row r="25" spans="1:16" ht="13.5" customHeight="1">
      <c r="A25" s="72"/>
      <c r="B25" s="56" t="s">
        <v>68</v>
      </c>
      <c r="C25" s="52">
        <f>C22*C23</f>
        <v>15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57"/>
    </row>
    <row r="26" spans="1:16">
      <c r="A26" s="642" t="s">
        <v>69</v>
      </c>
      <c r="B26" s="643"/>
      <c r="C26" s="643"/>
      <c r="D26" s="643"/>
      <c r="E26" s="643"/>
      <c r="F26" s="643"/>
      <c r="G26" s="643"/>
      <c r="H26" s="643"/>
      <c r="I26" s="643"/>
      <c r="J26" s="643"/>
      <c r="K26" s="643"/>
      <c r="L26" s="643"/>
      <c r="M26" s="643"/>
      <c r="N26" s="643"/>
    </row>
    <row r="27" spans="1:16" ht="51">
      <c r="A27" s="73">
        <v>1</v>
      </c>
      <c r="B27" s="432" t="s">
        <v>209</v>
      </c>
      <c r="C27" s="432" t="s">
        <v>210</v>
      </c>
      <c r="D27" s="432"/>
      <c r="E27" s="59">
        <v>23.3</v>
      </c>
      <c r="F27" s="59" t="s">
        <v>9</v>
      </c>
      <c r="G27" s="59">
        <v>0.25</v>
      </c>
      <c r="H27" s="59"/>
      <c r="I27" s="59"/>
      <c r="J27" s="59"/>
      <c r="K27" s="59"/>
      <c r="L27" s="59"/>
      <c r="M27" s="60">
        <f>E27*G27</f>
        <v>5.8250000000000002</v>
      </c>
      <c r="N27" s="60">
        <f>M27*M15</f>
        <v>262.82400000000001</v>
      </c>
    </row>
    <row r="28" spans="1:16">
      <c r="A28" s="433"/>
      <c r="B28" s="441" t="s">
        <v>300</v>
      </c>
      <c r="C28" s="64"/>
      <c r="D28" s="64"/>
      <c r="E28" s="65"/>
      <c r="F28" s="65"/>
      <c r="G28" s="65"/>
      <c r="H28" s="65"/>
      <c r="I28" s="65"/>
      <c r="J28" s="65"/>
      <c r="K28" s="65"/>
      <c r="L28" s="65"/>
      <c r="M28" s="64"/>
      <c r="N28" s="64"/>
    </row>
    <row r="29" spans="1:16" ht="59.25" customHeight="1">
      <c r="A29" s="58">
        <v>2</v>
      </c>
      <c r="B29" s="291" t="s">
        <v>70</v>
      </c>
      <c r="C29" s="59" t="s">
        <v>71</v>
      </c>
      <c r="D29" s="60"/>
      <c r="E29" s="58">
        <f>18.4</f>
        <v>18.399999999999999</v>
      </c>
      <c r="F29" s="61" t="s">
        <v>9</v>
      </c>
      <c r="G29" s="61">
        <v>5</v>
      </c>
      <c r="H29" s="61" t="s">
        <v>9</v>
      </c>
      <c r="I29" s="61">
        <v>0.5</v>
      </c>
      <c r="J29" s="61"/>
      <c r="K29" s="61"/>
      <c r="L29" s="62"/>
      <c r="M29" s="61">
        <f>E29*0.5*C24</f>
        <v>27.599999999999998</v>
      </c>
      <c r="N29" s="60">
        <f>ROUND((M29*$M$15),2)</f>
        <v>1245.31</v>
      </c>
    </row>
    <row r="30" spans="1:16" ht="16.149999999999999" customHeight="1">
      <c r="A30" s="63"/>
      <c r="B30" s="64">
        <f>C22</f>
        <v>3</v>
      </c>
      <c r="C30" s="65"/>
      <c r="D30" s="66"/>
      <c r="E30" s="63"/>
      <c r="F30" s="67"/>
      <c r="G30" s="67"/>
      <c r="H30" s="67"/>
      <c r="I30" s="67"/>
      <c r="J30" s="67"/>
      <c r="K30" s="67"/>
      <c r="L30" s="68"/>
      <c r="M30" s="67"/>
      <c r="N30" s="66"/>
    </row>
    <row r="31" spans="1:16" ht="34.15" customHeight="1">
      <c r="A31" s="66">
        <v>3</v>
      </c>
      <c r="B31" s="64" t="s">
        <v>72</v>
      </c>
      <c r="C31" s="64" t="s">
        <v>73</v>
      </c>
      <c r="D31" s="63"/>
      <c r="E31" s="69">
        <f>E29</f>
        <v>18.399999999999999</v>
      </c>
      <c r="F31" s="70" t="s">
        <v>9</v>
      </c>
      <c r="G31" s="70">
        <f>C24</f>
        <v>3</v>
      </c>
      <c r="H31" s="70"/>
      <c r="I31" s="70"/>
      <c r="J31" s="70"/>
      <c r="K31" s="70"/>
      <c r="L31" s="71"/>
      <c r="M31" s="68">
        <f>E31*G31</f>
        <v>55.199999999999996</v>
      </c>
      <c r="N31" s="66">
        <f>ROUND((M31*$M$15),2)</f>
        <v>2490.62</v>
      </c>
    </row>
    <row r="32" spans="1:16" ht="33" customHeight="1">
      <c r="A32" s="60">
        <v>4</v>
      </c>
      <c r="B32" s="54" t="s">
        <v>108</v>
      </c>
      <c r="C32" s="72" t="s">
        <v>74</v>
      </c>
      <c r="D32" s="73"/>
      <c r="E32" s="73">
        <f>C25</f>
        <v>15</v>
      </c>
      <c r="F32" s="74" t="s">
        <v>9</v>
      </c>
      <c r="G32" s="74">
        <v>38.4</v>
      </c>
      <c r="H32" s="74"/>
      <c r="I32" s="74"/>
      <c r="J32" s="74"/>
      <c r="K32" s="74"/>
      <c r="L32" s="75"/>
      <c r="M32" s="76">
        <f>C25*G32</f>
        <v>576</v>
      </c>
      <c r="N32" s="60">
        <f>ROUND((M32*$M$15),2)</f>
        <v>25989.119999999999</v>
      </c>
    </row>
    <row r="33" spans="1:14" ht="38.25">
      <c r="A33" s="58">
        <v>6</v>
      </c>
      <c r="B33" s="54" t="s">
        <v>278</v>
      </c>
      <c r="C33" s="74" t="s">
        <v>279</v>
      </c>
      <c r="D33" s="72"/>
      <c r="E33" s="74">
        <v>1.6</v>
      </c>
      <c r="F33" s="74" t="s">
        <v>9</v>
      </c>
      <c r="G33" s="74">
        <f>B34</f>
        <v>15</v>
      </c>
      <c r="H33" s="74"/>
      <c r="I33" s="74"/>
      <c r="J33" s="74"/>
      <c r="K33" s="74"/>
      <c r="L33" s="74"/>
      <c r="M33" s="77">
        <f>E33*G33</f>
        <v>24</v>
      </c>
      <c r="N33" s="62">
        <f>ROUND((M33*$M$15),2)</f>
        <v>1082.8800000000001</v>
      </c>
    </row>
    <row r="34" spans="1:14">
      <c r="A34" s="63"/>
      <c r="B34" s="78">
        <f>C25</f>
        <v>15</v>
      </c>
      <c r="C34" s="79"/>
      <c r="D34" s="80"/>
      <c r="E34" s="79"/>
      <c r="F34" s="79"/>
      <c r="G34" s="79"/>
      <c r="H34" s="79"/>
      <c r="I34" s="79"/>
      <c r="J34" s="79"/>
      <c r="K34" s="79"/>
      <c r="L34" s="79"/>
      <c r="M34" s="81"/>
      <c r="N34" s="68"/>
    </row>
    <row r="35" spans="1:14" ht="25.5">
      <c r="A35" s="58">
        <v>7</v>
      </c>
      <c r="B35" s="54" t="s">
        <v>211</v>
      </c>
      <c r="C35" s="74" t="s">
        <v>75</v>
      </c>
      <c r="D35" s="72"/>
      <c r="E35" s="74">
        <f>22.9</f>
        <v>22.9</v>
      </c>
      <c r="F35" s="74" t="s">
        <v>9</v>
      </c>
      <c r="G35" s="74">
        <v>7</v>
      </c>
      <c r="H35" s="74"/>
      <c r="I35" s="74"/>
      <c r="J35" s="74"/>
      <c r="K35" s="74"/>
      <c r="L35" s="74"/>
      <c r="M35" s="77">
        <f>22.9*7</f>
        <v>160.29999999999998</v>
      </c>
      <c r="N35" s="62">
        <f>ROUND((M35*$M$15),2)</f>
        <v>7232.74</v>
      </c>
    </row>
    <row r="36" spans="1:14">
      <c r="A36" s="63"/>
      <c r="B36" s="78">
        <v>4</v>
      </c>
      <c r="C36" s="79"/>
      <c r="D36" s="80"/>
      <c r="E36" s="79"/>
      <c r="F36" s="79"/>
      <c r="G36" s="79"/>
      <c r="H36" s="79"/>
      <c r="I36" s="79"/>
      <c r="J36" s="79"/>
      <c r="K36" s="79"/>
      <c r="L36" s="79"/>
      <c r="M36" s="81"/>
      <c r="N36" s="68"/>
    </row>
    <row r="37" spans="1:14" ht="25.5">
      <c r="A37" s="58">
        <v>8</v>
      </c>
      <c r="B37" s="54" t="s">
        <v>212</v>
      </c>
      <c r="C37" s="74" t="s">
        <v>75</v>
      </c>
      <c r="D37" s="72"/>
      <c r="E37" s="74">
        <v>37.4</v>
      </c>
      <c r="F37" s="74" t="s">
        <v>9</v>
      </c>
      <c r="G37" s="74">
        <f>B38</f>
        <v>4</v>
      </c>
      <c r="H37" s="74"/>
      <c r="I37" s="74"/>
      <c r="J37" s="74"/>
      <c r="K37" s="74"/>
      <c r="L37" s="74"/>
      <c r="M37" s="77">
        <f>37.4*6</f>
        <v>224.39999999999998</v>
      </c>
      <c r="N37" s="62">
        <f>ROUND((M37*$M$15),2)</f>
        <v>10124.93</v>
      </c>
    </row>
    <row r="38" spans="1:14">
      <c r="A38" s="63"/>
      <c r="B38" s="78">
        <v>4</v>
      </c>
      <c r="C38" s="79"/>
      <c r="D38" s="80"/>
      <c r="E38" s="79"/>
      <c r="F38" s="79"/>
      <c r="G38" s="79"/>
      <c r="H38" s="79"/>
      <c r="I38" s="79"/>
      <c r="J38" s="79"/>
      <c r="K38" s="79"/>
      <c r="L38" s="79"/>
      <c r="M38" s="81"/>
      <c r="N38" s="68"/>
    </row>
    <row r="39" spans="1:14">
      <c r="A39" s="66">
        <v>9</v>
      </c>
      <c r="B39" s="627" t="s">
        <v>76</v>
      </c>
      <c r="C39" s="627"/>
      <c r="D39" s="620"/>
      <c r="E39" s="285"/>
      <c r="F39" s="286"/>
      <c r="G39" s="286"/>
      <c r="H39" s="286"/>
      <c r="I39" s="286"/>
      <c r="J39" s="286"/>
      <c r="K39" s="286"/>
      <c r="L39" s="141"/>
      <c r="M39" s="157">
        <f>SUM(M27:M38)</f>
        <v>1073.3249999999998</v>
      </c>
      <c r="N39" s="158">
        <f>SUM(N27:N38)</f>
        <v>48428.423999999999</v>
      </c>
    </row>
    <row r="40" spans="1:14" ht="25.5">
      <c r="A40" s="82">
        <v>10</v>
      </c>
      <c r="B40" s="154" t="s">
        <v>77</v>
      </c>
      <c r="C40" s="80" t="s">
        <v>78</v>
      </c>
      <c r="D40" s="155" t="s">
        <v>79</v>
      </c>
      <c r="E40" s="632">
        <f>M39</f>
        <v>1073.3249999999998</v>
      </c>
      <c r="F40" s="633"/>
      <c r="G40" s="633"/>
      <c r="H40" s="159" t="s">
        <v>9</v>
      </c>
      <c r="I40" s="159">
        <v>0.875</v>
      </c>
      <c r="J40" s="159"/>
      <c r="K40" s="159"/>
      <c r="L40" s="160"/>
      <c r="M40" s="156">
        <f>M39*I40</f>
        <v>939.15937499999984</v>
      </c>
      <c r="N40" s="80">
        <f>ROUND((M40*$M$15),2)</f>
        <v>42374.87</v>
      </c>
    </row>
    <row r="41" spans="1:14" ht="38.25">
      <c r="A41" s="82">
        <v>11</v>
      </c>
      <c r="B41" s="83" t="s">
        <v>80</v>
      </c>
      <c r="C41" s="89" t="s">
        <v>81</v>
      </c>
      <c r="D41" s="85" t="s">
        <v>82</v>
      </c>
      <c r="E41" s="640">
        <f>M39+M40</f>
        <v>2012.4843749999995</v>
      </c>
      <c r="F41" s="641"/>
      <c r="G41" s="641"/>
      <c r="H41" s="86" t="s">
        <v>9</v>
      </c>
      <c r="I41" s="86">
        <v>0.06</v>
      </c>
      <c r="J41" s="86"/>
      <c r="K41" s="86"/>
      <c r="L41" s="87"/>
      <c r="M41" s="88">
        <f>(M39+M40)*0.06</f>
        <v>120.74906249999997</v>
      </c>
      <c r="N41" s="84">
        <f>ROUND((M41*$M$15),2)</f>
        <v>5448.2</v>
      </c>
    </row>
    <row r="42" spans="1:14">
      <c r="A42" s="82">
        <v>12</v>
      </c>
      <c r="B42" s="636" t="s">
        <v>76</v>
      </c>
      <c r="C42" s="636"/>
      <c r="D42" s="637"/>
      <c r="E42" s="290"/>
      <c r="F42" s="90"/>
      <c r="G42" s="90"/>
      <c r="H42" s="90"/>
      <c r="I42" s="90"/>
      <c r="J42" s="90"/>
      <c r="K42" s="90"/>
      <c r="L42" s="91"/>
      <c r="M42" s="92">
        <f>SUM(M39:M41)</f>
        <v>2133.2334374999996</v>
      </c>
      <c r="N42" s="93">
        <f>SUM(N39:N41)</f>
        <v>96251.493999999992</v>
      </c>
    </row>
    <row r="43" spans="1:14">
      <c r="A43" s="82">
        <v>13</v>
      </c>
      <c r="B43" s="634" t="s">
        <v>83</v>
      </c>
      <c r="C43" s="634"/>
      <c r="D43" s="634"/>
      <c r="E43" s="629"/>
      <c r="F43" s="629"/>
      <c r="G43" s="629"/>
      <c r="H43" s="629"/>
      <c r="I43" s="629"/>
      <c r="J43" s="629"/>
      <c r="K43" s="629"/>
      <c r="L43" s="629"/>
      <c r="M43" s="634"/>
      <c r="N43" s="634"/>
    </row>
    <row r="44" spans="1:14" ht="25.5">
      <c r="A44" s="82">
        <v>14</v>
      </c>
      <c r="B44" s="94" t="s">
        <v>84</v>
      </c>
      <c r="C44" s="84" t="s">
        <v>85</v>
      </c>
      <c r="D44" s="95"/>
      <c r="E44" s="73">
        <v>7</v>
      </c>
      <c r="F44" s="74" t="s">
        <v>9</v>
      </c>
      <c r="G44" s="635">
        <v>220.2</v>
      </c>
      <c r="H44" s="635"/>
      <c r="I44" s="74"/>
      <c r="J44" s="74"/>
      <c r="K44" s="74"/>
      <c r="L44" s="75"/>
      <c r="M44" s="96">
        <f>E44*G44</f>
        <v>1541.3999999999999</v>
      </c>
      <c r="N44" s="82">
        <f>ROUND((M44*$M$15),2)</f>
        <v>69547.97</v>
      </c>
    </row>
    <row r="45" spans="1:14" ht="25.5">
      <c r="A45" s="82">
        <v>15</v>
      </c>
      <c r="B45" s="94" t="s">
        <v>213</v>
      </c>
      <c r="C45" s="84" t="s">
        <v>214</v>
      </c>
      <c r="D45" s="95"/>
      <c r="E45" s="73">
        <v>6</v>
      </c>
      <c r="F45" s="74" t="s">
        <v>9</v>
      </c>
      <c r="G45" s="74">
        <v>45.5</v>
      </c>
      <c r="H45" s="434"/>
      <c r="I45" s="74"/>
      <c r="J45" s="74"/>
      <c r="K45" s="74"/>
      <c r="L45" s="75"/>
      <c r="M45" s="96">
        <f>E45*G45</f>
        <v>273</v>
      </c>
      <c r="N45" s="82">
        <f>M45*M15</f>
        <v>12317.759999999998</v>
      </c>
    </row>
    <row r="46" spans="1:14">
      <c r="A46" s="82">
        <v>16</v>
      </c>
      <c r="B46" s="94" t="s">
        <v>215</v>
      </c>
      <c r="C46" s="84" t="s">
        <v>216</v>
      </c>
      <c r="D46" s="95"/>
      <c r="E46" s="73">
        <v>5</v>
      </c>
      <c r="F46" s="74" t="s">
        <v>9</v>
      </c>
      <c r="G46" s="74">
        <v>48.8</v>
      </c>
      <c r="H46" s="434"/>
      <c r="I46" s="74"/>
      <c r="J46" s="74"/>
      <c r="K46" s="74"/>
      <c r="L46" s="75"/>
      <c r="M46" s="96">
        <f>E46*G46</f>
        <v>244</v>
      </c>
      <c r="N46" s="82">
        <f>M46*M15</f>
        <v>11009.279999999999</v>
      </c>
    </row>
    <row r="47" spans="1:14" ht="25.5">
      <c r="A47" s="82">
        <v>17</v>
      </c>
      <c r="B47" s="94" t="s">
        <v>86</v>
      </c>
      <c r="C47" s="84" t="s">
        <v>87</v>
      </c>
      <c r="D47" s="95"/>
      <c r="E47" s="95">
        <f>C24</f>
        <v>3</v>
      </c>
      <c r="F47" s="97" t="s">
        <v>9</v>
      </c>
      <c r="G47" s="97">
        <v>48.4</v>
      </c>
      <c r="H47" s="143"/>
      <c r="I47" s="97"/>
      <c r="J47" s="97"/>
      <c r="K47" s="97"/>
      <c r="L47" s="98"/>
      <c r="M47" s="96">
        <f>E47*G47</f>
        <v>145.19999999999999</v>
      </c>
      <c r="N47" s="82">
        <f>ROUND((M47*$M$15),2)</f>
        <v>6551.42</v>
      </c>
    </row>
    <row r="48" spans="1:14" ht="25.5">
      <c r="A48" s="82">
        <v>18</v>
      </c>
      <c r="B48" s="99" t="s">
        <v>88</v>
      </c>
      <c r="C48" s="99" t="s">
        <v>89</v>
      </c>
      <c r="D48" s="100"/>
      <c r="E48" s="101">
        <f>C24</f>
        <v>3</v>
      </c>
      <c r="F48" s="102" t="s">
        <v>9</v>
      </c>
      <c r="G48" s="102">
        <v>25.4</v>
      </c>
      <c r="H48" s="102"/>
      <c r="I48" s="102"/>
      <c r="J48" s="102"/>
      <c r="K48" s="102"/>
      <c r="L48" s="103"/>
      <c r="M48" s="96">
        <f>E48*G48</f>
        <v>76.199999999999989</v>
      </c>
      <c r="N48" s="82">
        <f>ROUND((M48*$M$15),2)</f>
        <v>3438.14</v>
      </c>
    </row>
    <row r="49" spans="1:14">
      <c r="A49" s="82">
        <v>19</v>
      </c>
      <c r="B49" s="627" t="s">
        <v>90</v>
      </c>
      <c r="C49" s="627"/>
      <c r="D49" s="620"/>
      <c r="E49" s="286"/>
      <c r="F49" s="286"/>
      <c r="G49" s="286"/>
      <c r="H49" s="286"/>
      <c r="I49" s="286"/>
      <c r="J49" s="286"/>
      <c r="K49" s="286"/>
      <c r="L49" s="286"/>
      <c r="M49" s="104">
        <f>SUM(M44:M48)</f>
        <v>2279.7999999999993</v>
      </c>
      <c r="N49" s="105">
        <f>SUM(N44:N48)</f>
        <v>102864.56999999999</v>
      </c>
    </row>
    <row r="50" spans="1:14">
      <c r="A50" s="82">
        <v>20</v>
      </c>
      <c r="B50" s="630" t="s">
        <v>91</v>
      </c>
      <c r="C50" s="630"/>
      <c r="D50" s="630"/>
      <c r="E50" s="631"/>
      <c r="F50" s="631"/>
      <c r="G50" s="631"/>
      <c r="H50" s="631"/>
      <c r="I50" s="631"/>
      <c r="J50" s="631"/>
      <c r="K50" s="631"/>
      <c r="L50" s="631"/>
      <c r="M50" s="630"/>
      <c r="N50" s="630"/>
    </row>
    <row r="51" spans="1:14" ht="30" customHeight="1">
      <c r="A51" s="82">
        <v>21</v>
      </c>
      <c r="B51" s="289" t="s">
        <v>282</v>
      </c>
      <c r="C51" s="106" t="s">
        <v>92</v>
      </c>
      <c r="D51" s="107"/>
      <c r="E51" s="108">
        <f>C25</f>
        <v>15</v>
      </c>
      <c r="F51" s="109" t="s">
        <v>9</v>
      </c>
      <c r="G51" s="109">
        <v>9</v>
      </c>
      <c r="H51" s="109"/>
      <c r="I51" s="109"/>
      <c r="J51" s="109"/>
      <c r="K51" s="109"/>
      <c r="L51" s="110"/>
      <c r="M51" s="111">
        <f>E51*9</f>
        <v>135</v>
      </c>
      <c r="N51" s="82">
        <f>ROUND((M51*$M$15),2)</f>
        <v>6091.2</v>
      </c>
    </row>
    <row r="52" spans="1:14" ht="17.45" customHeight="1">
      <c r="A52" s="82">
        <v>22</v>
      </c>
      <c r="B52" s="288" t="s">
        <v>93</v>
      </c>
      <c r="C52" s="84" t="s">
        <v>94</v>
      </c>
      <c r="D52" s="112"/>
      <c r="E52" s="112">
        <f>E51</f>
        <v>15</v>
      </c>
      <c r="F52" s="113" t="s">
        <v>9</v>
      </c>
      <c r="G52" s="113">
        <v>8.1999999999999993</v>
      </c>
      <c r="H52" s="113"/>
      <c r="I52" s="113"/>
      <c r="J52" s="113"/>
      <c r="K52" s="113"/>
      <c r="L52" s="114"/>
      <c r="M52" s="115">
        <f>E52*8.2</f>
        <v>122.99999999999999</v>
      </c>
      <c r="N52" s="82">
        <f>ROUND((M52*$M$15),2)</f>
        <v>5549.76</v>
      </c>
    </row>
    <row r="53" spans="1:14" ht="25.5">
      <c r="A53" s="82">
        <v>23</v>
      </c>
      <c r="B53" s="288" t="s">
        <v>95</v>
      </c>
      <c r="C53" s="116" t="s">
        <v>96</v>
      </c>
      <c r="D53" s="117"/>
      <c r="E53" s="625">
        <f>M49</f>
        <v>2279.7999999999993</v>
      </c>
      <c r="F53" s="626"/>
      <c r="G53" s="626"/>
      <c r="H53" s="118" t="s">
        <v>9</v>
      </c>
      <c r="I53" s="118">
        <v>0.2</v>
      </c>
      <c r="J53" s="118"/>
      <c r="K53" s="118"/>
      <c r="L53" s="119"/>
      <c r="M53" s="120">
        <f>E53*I53</f>
        <v>455.95999999999987</v>
      </c>
      <c r="N53" s="82">
        <f>ROUND((M53*$M$15),2)</f>
        <v>20572.919999999998</v>
      </c>
    </row>
    <row r="54" spans="1:14">
      <c r="A54" s="82">
        <v>24</v>
      </c>
      <c r="B54" s="627" t="s">
        <v>97</v>
      </c>
      <c r="C54" s="627"/>
      <c r="D54" s="620"/>
      <c r="E54" s="286"/>
      <c r="F54" s="286"/>
      <c r="G54" s="286"/>
      <c r="H54" s="286"/>
      <c r="I54" s="286"/>
      <c r="J54" s="286"/>
      <c r="K54" s="286"/>
      <c r="L54" s="286"/>
      <c r="M54" s="161">
        <f>SUM(M51:M53)</f>
        <v>713.95999999999981</v>
      </c>
      <c r="N54" s="105">
        <f>SUM(N51:N53)</f>
        <v>32213.879999999997</v>
      </c>
    </row>
    <row r="55" spans="1:14">
      <c r="A55" s="82">
        <v>25</v>
      </c>
      <c r="B55" s="628" t="s">
        <v>98</v>
      </c>
      <c r="C55" s="628"/>
      <c r="D55" s="628"/>
      <c r="E55" s="629"/>
      <c r="F55" s="629"/>
      <c r="G55" s="629"/>
      <c r="H55" s="629"/>
      <c r="I55" s="629"/>
      <c r="J55" s="629"/>
      <c r="K55" s="629"/>
      <c r="L55" s="629"/>
      <c r="M55" s="628"/>
      <c r="N55" s="628"/>
    </row>
    <row r="56" spans="1:14" ht="25.5">
      <c r="A56" s="82">
        <v>26</v>
      </c>
      <c r="B56" s="288" t="s">
        <v>99</v>
      </c>
      <c r="C56" s="84" t="s">
        <v>100</v>
      </c>
      <c r="D56" s="121" t="s">
        <v>101</v>
      </c>
      <c r="E56" s="121">
        <f>500</f>
        <v>500</v>
      </c>
      <c r="F56" s="122" t="s">
        <v>9</v>
      </c>
      <c r="G56" s="122">
        <v>1.25</v>
      </c>
      <c r="H56" s="122"/>
      <c r="I56" s="122"/>
      <c r="J56" s="122"/>
      <c r="K56" s="122"/>
      <c r="L56" s="123"/>
      <c r="M56" s="124">
        <f>500*1.25</f>
        <v>625</v>
      </c>
      <c r="N56" s="125">
        <f>ROUND((M56*$M$15),2)</f>
        <v>28200</v>
      </c>
    </row>
    <row r="57" spans="1:14">
      <c r="A57" s="82">
        <v>27</v>
      </c>
      <c r="B57" s="288" t="s">
        <v>102</v>
      </c>
      <c r="C57" s="84" t="s">
        <v>103</v>
      </c>
      <c r="D57" s="95" t="s">
        <v>104</v>
      </c>
      <c r="E57" s="622">
        <f>M54</f>
        <v>713.95999999999981</v>
      </c>
      <c r="F57" s="623"/>
      <c r="G57" s="623"/>
      <c r="H57" s="97" t="s">
        <v>9</v>
      </c>
      <c r="I57" s="97">
        <v>0.21</v>
      </c>
      <c r="J57" s="97"/>
      <c r="K57" s="97"/>
      <c r="L57" s="98"/>
      <c r="M57" s="124">
        <f>0.21*M54</f>
        <v>149.93159999999995</v>
      </c>
      <c r="N57" s="125">
        <f>ROUND((M57*M15),2)</f>
        <v>6764.91</v>
      </c>
    </row>
    <row r="58" spans="1:14">
      <c r="A58" s="82">
        <v>28</v>
      </c>
      <c r="B58" s="627" t="s">
        <v>105</v>
      </c>
      <c r="C58" s="627"/>
      <c r="D58" s="620"/>
      <c r="E58" s="126"/>
      <c r="F58" s="127"/>
      <c r="G58" s="127"/>
      <c r="H58" s="127"/>
      <c r="I58" s="127"/>
      <c r="J58" s="127"/>
      <c r="K58" s="127"/>
      <c r="L58" s="128"/>
      <c r="M58" s="162">
        <f>M57+M56</f>
        <v>774.93159999999989</v>
      </c>
      <c r="N58" s="163">
        <f>N56+N57</f>
        <v>34964.910000000003</v>
      </c>
    </row>
    <row r="59" spans="1:14">
      <c r="A59" s="82">
        <v>29</v>
      </c>
      <c r="B59" s="622" t="s">
        <v>22</v>
      </c>
      <c r="C59" s="623"/>
      <c r="D59" s="623"/>
      <c r="E59" s="623"/>
      <c r="F59" s="623"/>
      <c r="G59" s="623"/>
      <c r="H59" s="623"/>
      <c r="I59" s="623"/>
      <c r="J59" s="623"/>
      <c r="K59" s="623"/>
      <c r="L59" s="624"/>
      <c r="M59" s="162">
        <f>M42+M49+M54+M58</f>
        <v>5901.9250374999983</v>
      </c>
      <c r="N59" s="162">
        <f>N42+N49+N54+N58</f>
        <v>266294.85399999999</v>
      </c>
    </row>
    <row r="60" spans="1:14">
      <c r="A60" s="82">
        <v>30</v>
      </c>
      <c r="B60" s="137" t="s">
        <v>20</v>
      </c>
      <c r="C60" s="137"/>
      <c r="D60" s="139">
        <v>1</v>
      </c>
      <c r="E60" s="129"/>
      <c r="F60" s="130"/>
      <c r="G60" s="130"/>
      <c r="H60" s="130"/>
      <c r="I60" s="130"/>
      <c r="J60" s="130"/>
      <c r="K60" s="130"/>
      <c r="L60" s="131"/>
      <c r="M60" s="140">
        <f>M59*D60</f>
        <v>5901.9250374999983</v>
      </c>
      <c r="N60" s="142">
        <f>ROUND((D60*N59),2)</f>
        <v>266294.84999999998</v>
      </c>
    </row>
    <row r="61" spans="1:14">
      <c r="A61" s="82">
        <v>31</v>
      </c>
      <c r="B61" s="288" t="s">
        <v>106</v>
      </c>
      <c r="C61" s="84"/>
      <c r="D61" s="95"/>
      <c r="E61" s="129"/>
      <c r="F61" s="130"/>
      <c r="G61" s="130"/>
      <c r="H61" s="130"/>
      <c r="I61" s="130"/>
      <c r="J61" s="130"/>
      <c r="K61" s="130"/>
      <c r="L61" s="131"/>
      <c r="M61" s="132"/>
      <c r="N61" s="133">
        <f>0.18*N60</f>
        <v>47933.072999999997</v>
      </c>
    </row>
    <row r="62" spans="1:14">
      <c r="A62" s="82">
        <v>32</v>
      </c>
      <c r="B62" s="620" t="s">
        <v>107</v>
      </c>
      <c r="C62" s="621"/>
      <c r="D62" s="621"/>
      <c r="E62" s="134"/>
      <c r="F62" s="135"/>
      <c r="G62" s="135"/>
      <c r="H62" s="135"/>
      <c r="I62" s="135"/>
      <c r="J62" s="135"/>
      <c r="K62" s="135"/>
      <c r="L62" s="136"/>
      <c r="M62" s="132"/>
      <c r="N62" s="163">
        <f>N61+N60</f>
        <v>314227.92299999995</v>
      </c>
    </row>
    <row r="65" spans="2:13">
      <c r="B65" s="19" t="s">
        <v>283</v>
      </c>
      <c r="M65" s="19" t="s">
        <v>196</v>
      </c>
    </row>
  </sheetData>
  <mergeCells count="36">
    <mergeCell ref="M14:N14"/>
    <mergeCell ref="M15:N15"/>
    <mergeCell ref="B17:N17"/>
    <mergeCell ref="A18:N18"/>
    <mergeCell ref="E41:G41"/>
    <mergeCell ref="B19:C19"/>
    <mergeCell ref="A26:N26"/>
    <mergeCell ref="A14:A16"/>
    <mergeCell ref="B14:B16"/>
    <mergeCell ref="C14:C16"/>
    <mergeCell ref="D14:D16"/>
    <mergeCell ref="E14:L16"/>
    <mergeCell ref="B39:D39"/>
    <mergeCell ref="B49:D49"/>
    <mergeCell ref="B50:N50"/>
    <mergeCell ref="E57:G57"/>
    <mergeCell ref="B58:D58"/>
    <mergeCell ref="E40:G40"/>
    <mergeCell ref="B43:N43"/>
    <mergeCell ref="G44:H44"/>
    <mergeCell ref="B42:D42"/>
    <mergeCell ref="B62:D62"/>
    <mergeCell ref="B59:L59"/>
    <mergeCell ref="E53:G53"/>
    <mergeCell ref="B54:D54"/>
    <mergeCell ref="B55:N55"/>
    <mergeCell ref="G1:N1"/>
    <mergeCell ref="G2:N2"/>
    <mergeCell ref="G3:N3"/>
    <mergeCell ref="G4:N4"/>
    <mergeCell ref="G5:N5"/>
    <mergeCell ref="A7:N7"/>
    <mergeCell ref="A8:N8"/>
    <mergeCell ref="A10:N10"/>
    <mergeCell ref="A11:N11"/>
    <mergeCell ref="A12:N12"/>
  </mergeCells>
  <pageMargins left="0.7" right="0.7" top="0.75" bottom="0.75" header="0.3" footer="0.3"/>
  <pageSetup paperSize="9" scale="58" fitToWidth="0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view="pageBreakPreview" topLeftCell="A16" zoomScaleNormal="100" zoomScaleSheetLayoutView="100" workbookViewId="0">
      <selection activeCell="C25" sqref="C25"/>
    </sheetView>
  </sheetViews>
  <sheetFormatPr defaultRowHeight="12.75"/>
  <cols>
    <col min="1" max="1" width="7.5703125" style="456" customWidth="1"/>
    <col min="2" max="2" width="44.7109375" style="456" customWidth="1"/>
    <col min="3" max="3" width="10" style="456" customWidth="1"/>
    <col min="4" max="4" width="18.28515625" style="456" customWidth="1"/>
    <col min="5" max="5" width="9.5703125" style="456" customWidth="1"/>
    <col min="6" max="6" width="2.5703125" style="456" customWidth="1"/>
    <col min="7" max="7" width="10.28515625" style="456" customWidth="1"/>
    <col min="8" max="8" width="13.5703125" style="456" customWidth="1"/>
    <col min="9" max="256" width="9.140625" style="456"/>
    <col min="257" max="257" width="7.5703125" style="456" customWidth="1"/>
    <col min="258" max="258" width="44.7109375" style="456" customWidth="1"/>
    <col min="259" max="259" width="10" style="456" customWidth="1"/>
    <col min="260" max="260" width="18.28515625" style="456" customWidth="1"/>
    <col min="261" max="261" width="9.5703125" style="456" customWidth="1"/>
    <col min="262" max="262" width="2.5703125" style="456" customWidth="1"/>
    <col min="263" max="263" width="10.28515625" style="456" customWidth="1"/>
    <col min="264" max="264" width="13.5703125" style="456" customWidth="1"/>
    <col min="265" max="512" width="9.140625" style="456"/>
    <col min="513" max="513" width="7.5703125" style="456" customWidth="1"/>
    <col min="514" max="514" width="44.7109375" style="456" customWidth="1"/>
    <col min="515" max="515" width="10" style="456" customWidth="1"/>
    <col min="516" max="516" width="18.28515625" style="456" customWidth="1"/>
    <col min="517" max="517" width="9.5703125" style="456" customWidth="1"/>
    <col min="518" max="518" width="2.5703125" style="456" customWidth="1"/>
    <col min="519" max="519" width="10.28515625" style="456" customWidth="1"/>
    <col min="520" max="520" width="13.5703125" style="456" customWidth="1"/>
    <col min="521" max="768" width="9.140625" style="456"/>
    <col min="769" max="769" width="7.5703125" style="456" customWidth="1"/>
    <col min="770" max="770" width="44.7109375" style="456" customWidth="1"/>
    <col min="771" max="771" width="10" style="456" customWidth="1"/>
    <col min="772" max="772" width="18.28515625" style="456" customWidth="1"/>
    <col min="773" max="773" width="9.5703125" style="456" customWidth="1"/>
    <col min="774" max="774" width="2.5703125" style="456" customWidth="1"/>
    <col min="775" max="775" width="10.28515625" style="456" customWidth="1"/>
    <col min="776" max="776" width="13.5703125" style="456" customWidth="1"/>
    <col min="777" max="1024" width="9.140625" style="456"/>
    <col min="1025" max="1025" width="7.5703125" style="456" customWidth="1"/>
    <col min="1026" max="1026" width="44.7109375" style="456" customWidth="1"/>
    <col min="1027" max="1027" width="10" style="456" customWidth="1"/>
    <col min="1028" max="1028" width="18.28515625" style="456" customWidth="1"/>
    <col min="1029" max="1029" width="9.5703125" style="456" customWidth="1"/>
    <col min="1030" max="1030" width="2.5703125" style="456" customWidth="1"/>
    <col min="1031" max="1031" width="10.28515625" style="456" customWidth="1"/>
    <col min="1032" max="1032" width="13.5703125" style="456" customWidth="1"/>
    <col min="1033" max="1280" width="9.140625" style="456"/>
    <col min="1281" max="1281" width="7.5703125" style="456" customWidth="1"/>
    <col min="1282" max="1282" width="44.7109375" style="456" customWidth="1"/>
    <col min="1283" max="1283" width="10" style="456" customWidth="1"/>
    <col min="1284" max="1284" width="18.28515625" style="456" customWidth="1"/>
    <col min="1285" max="1285" width="9.5703125" style="456" customWidth="1"/>
    <col min="1286" max="1286" width="2.5703125" style="456" customWidth="1"/>
    <col min="1287" max="1287" width="10.28515625" style="456" customWidth="1"/>
    <col min="1288" max="1288" width="13.5703125" style="456" customWidth="1"/>
    <col min="1289" max="1536" width="9.140625" style="456"/>
    <col min="1537" max="1537" width="7.5703125" style="456" customWidth="1"/>
    <col min="1538" max="1538" width="44.7109375" style="456" customWidth="1"/>
    <col min="1539" max="1539" width="10" style="456" customWidth="1"/>
    <col min="1540" max="1540" width="18.28515625" style="456" customWidth="1"/>
    <col min="1541" max="1541" width="9.5703125" style="456" customWidth="1"/>
    <col min="1542" max="1542" width="2.5703125" style="456" customWidth="1"/>
    <col min="1543" max="1543" width="10.28515625" style="456" customWidth="1"/>
    <col min="1544" max="1544" width="13.5703125" style="456" customWidth="1"/>
    <col min="1545" max="1792" width="9.140625" style="456"/>
    <col min="1793" max="1793" width="7.5703125" style="456" customWidth="1"/>
    <col min="1794" max="1794" width="44.7109375" style="456" customWidth="1"/>
    <col min="1795" max="1795" width="10" style="456" customWidth="1"/>
    <col min="1796" max="1796" width="18.28515625" style="456" customWidth="1"/>
    <col min="1797" max="1797" width="9.5703125" style="456" customWidth="1"/>
    <col min="1798" max="1798" width="2.5703125" style="456" customWidth="1"/>
    <col min="1799" max="1799" width="10.28515625" style="456" customWidth="1"/>
    <col min="1800" max="1800" width="13.5703125" style="456" customWidth="1"/>
    <col min="1801" max="2048" width="9.140625" style="456"/>
    <col min="2049" max="2049" width="7.5703125" style="456" customWidth="1"/>
    <col min="2050" max="2050" width="44.7109375" style="456" customWidth="1"/>
    <col min="2051" max="2051" width="10" style="456" customWidth="1"/>
    <col min="2052" max="2052" width="18.28515625" style="456" customWidth="1"/>
    <col min="2053" max="2053" width="9.5703125" style="456" customWidth="1"/>
    <col min="2054" max="2054" width="2.5703125" style="456" customWidth="1"/>
    <col min="2055" max="2055" width="10.28515625" style="456" customWidth="1"/>
    <col min="2056" max="2056" width="13.5703125" style="456" customWidth="1"/>
    <col min="2057" max="2304" width="9.140625" style="456"/>
    <col min="2305" max="2305" width="7.5703125" style="456" customWidth="1"/>
    <col min="2306" max="2306" width="44.7109375" style="456" customWidth="1"/>
    <col min="2307" max="2307" width="10" style="456" customWidth="1"/>
    <col min="2308" max="2308" width="18.28515625" style="456" customWidth="1"/>
    <col min="2309" max="2309" width="9.5703125" style="456" customWidth="1"/>
    <col min="2310" max="2310" width="2.5703125" style="456" customWidth="1"/>
    <col min="2311" max="2311" width="10.28515625" style="456" customWidth="1"/>
    <col min="2312" max="2312" width="13.5703125" style="456" customWidth="1"/>
    <col min="2313" max="2560" width="9.140625" style="456"/>
    <col min="2561" max="2561" width="7.5703125" style="456" customWidth="1"/>
    <col min="2562" max="2562" width="44.7109375" style="456" customWidth="1"/>
    <col min="2563" max="2563" width="10" style="456" customWidth="1"/>
    <col min="2564" max="2564" width="18.28515625" style="456" customWidth="1"/>
    <col min="2565" max="2565" width="9.5703125" style="456" customWidth="1"/>
    <col min="2566" max="2566" width="2.5703125" style="456" customWidth="1"/>
    <col min="2567" max="2567" width="10.28515625" style="456" customWidth="1"/>
    <col min="2568" max="2568" width="13.5703125" style="456" customWidth="1"/>
    <col min="2569" max="2816" width="9.140625" style="456"/>
    <col min="2817" max="2817" width="7.5703125" style="456" customWidth="1"/>
    <col min="2818" max="2818" width="44.7109375" style="456" customWidth="1"/>
    <col min="2819" max="2819" width="10" style="456" customWidth="1"/>
    <col min="2820" max="2820" width="18.28515625" style="456" customWidth="1"/>
    <col min="2821" max="2821" width="9.5703125" style="456" customWidth="1"/>
    <col min="2822" max="2822" width="2.5703125" style="456" customWidth="1"/>
    <col min="2823" max="2823" width="10.28515625" style="456" customWidth="1"/>
    <col min="2824" max="2824" width="13.5703125" style="456" customWidth="1"/>
    <col min="2825" max="3072" width="9.140625" style="456"/>
    <col min="3073" max="3073" width="7.5703125" style="456" customWidth="1"/>
    <col min="3074" max="3074" width="44.7109375" style="456" customWidth="1"/>
    <col min="3075" max="3075" width="10" style="456" customWidth="1"/>
    <col min="3076" max="3076" width="18.28515625" style="456" customWidth="1"/>
    <col min="3077" max="3077" width="9.5703125" style="456" customWidth="1"/>
    <col min="3078" max="3078" width="2.5703125" style="456" customWidth="1"/>
    <col min="3079" max="3079" width="10.28515625" style="456" customWidth="1"/>
    <col min="3080" max="3080" width="13.5703125" style="456" customWidth="1"/>
    <col min="3081" max="3328" width="9.140625" style="456"/>
    <col min="3329" max="3329" width="7.5703125" style="456" customWidth="1"/>
    <col min="3330" max="3330" width="44.7109375" style="456" customWidth="1"/>
    <col min="3331" max="3331" width="10" style="456" customWidth="1"/>
    <col min="3332" max="3332" width="18.28515625" style="456" customWidth="1"/>
    <col min="3333" max="3333" width="9.5703125" style="456" customWidth="1"/>
    <col min="3334" max="3334" width="2.5703125" style="456" customWidth="1"/>
    <col min="3335" max="3335" width="10.28515625" style="456" customWidth="1"/>
    <col min="3336" max="3336" width="13.5703125" style="456" customWidth="1"/>
    <col min="3337" max="3584" width="9.140625" style="456"/>
    <col min="3585" max="3585" width="7.5703125" style="456" customWidth="1"/>
    <col min="3586" max="3586" width="44.7109375" style="456" customWidth="1"/>
    <col min="3587" max="3587" width="10" style="456" customWidth="1"/>
    <col min="3588" max="3588" width="18.28515625" style="456" customWidth="1"/>
    <col min="3589" max="3589" width="9.5703125" style="456" customWidth="1"/>
    <col min="3590" max="3590" width="2.5703125" style="456" customWidth="1"/>
    <col min="3591" max="3591" width="10.28515625" style="456" customWidth="1"/>
    <col min="3592" max="3592" width="13.5703125" style="456" customWidth="1"/>
    <col min="3593" max="3840" width="9.140625" style="456"/>
    <col min="3841" max="3841" width="7.5703125" style="456" customWidth="1"/>
    <col min="3842" max="3842" width="44.7109375" style="456" customWidth="1"/>
    <col min="3843" max="3843" width="10" style="456" customWidth="1"/>
    <col min="3844" max="3844" width="18.28515625" style="456" customWidth="1"/>
    <col min="3845" max="3845" width="9.5703125" style="456" customWidth="1"/>
    <col min="3846" max="3846" width="2.5703125" style="456" customWidth="1"/>
    <col min="3847" max="3847" width="10.28515625" style="456" customWidth="1"/>
    <col min="3848" max="3848" width="13.5703125" style="456" customWidth="1"/>
    <col min="3849" max="4096" width="9.140625" style="456"/>
    <col min="4097" max="4097" width="7.5703125" style="456" customWidth="1"/>
    <col min="4098" max="4098" width="44.7109375" style="456" customWidth="1"/>
    <col min="4099" max="4099" width="10" style="456" customWidth="1"/>
    <col min="4100" max="4100" width="18.28515625" style="456" customWidth="1"/>
    <col min="4101" max="4101" width="9.5703125" style="456" customWidth="1"/>
    <col min="4102" max="4102" width="2.5703125" style="456" customWidth="1"/>
    <col min="4103" max="4103" width="10.28515625" style="456" customWidth="1"/>
    <col min="4104" max="4104" width="13.5703125" style="456" customWidth="1"/>
    <col min="4105" max="4352" width="9.140625" style="456"/>
    <col min="4353" max="4353" width="7.5703125" style="456" customWidth="1"/>
    <col min="4354" max="4354" width="44.7109375" style="456" customWidth="1"/>
    <col min="4355" max="4355" width="10" style="456" customWidth="1"/>
    <col min="4356" max="4356" width="18.28515625" style="456" customWidth="1"/>
    <col min="4357" max="4357" width="9.5703125" style="456" customWidth="1"/>
    <col min="4358" max="4358" width="2.5703125" style="456" customWidth="1"/>
    <col min="4359" max="4359" width="10.28515625" style="456" customWidth="1"/>
    <col min="4360" max="4360" width="13.5703125" style="456" customWidth="1"/>
    <col min="4361" max="4608" width="9.140625" style="456"/>
    <col min="4609" max="4609" width="7.5703125" style="456" customWidth="1"/>
    <col min="4610" max="4610" width="44.7109375" style="456" customWidth="1"/>
    <col min="4611" max="4611" width="10" style="456" customWidth="1"/>
    <col min="4612" max="4612" width="18.28515625" style="456" customWidth="1"/>
    <col min="4613" max="4613" width="9.5703125" style="456" customWidth="1"/>
    <col min="4614" max="4614" width="2.5703125" style="456" customWidth="1"/>
    <col min="4615" max="4615" width="10.28515625" style="456" customWidth="1"/>
    <col min="4616" max="4616" width="13.5703125" style="456" customWidth="1"/>
    <col min="4617" max="4864" width="9.140625" style="456"/>
    <col min="4865" max="4865" width="7.5703125" style="456" customWidth="1"/>
    <col min="4866" max="4866" width="44.7109375" style="456" customWidth="1"/>
    <col min="4867" max="4867" width="10" style="456" customWidth="1"/>
    <col min="4868" max="4868" width="18.28515625" style="456" customWidth="1"/>
    <col min="4869" max="4869" width="9.5703125" style="456" customWidth="1"/>
    <col min="4870" max="4870" width="2.5703125" style="456" customWidth="1"/>
    <col min="4871" max="4871" width="10.28515625" style="456" customWidth="1"/>
    <col min="4872" max="4872" width="13.5703125" style="456" customWidth="1"/>
    <col min="4873" max="5120" width="9.140625" style="456"/>
    <col min="5121" max="5121" width="7.5703125" style="456" customWidth="1"/>
    <col min="5122" max="5122" width="44.7109375" style="456" customWidth="1"/>
    <col min="5123" max="5123" width="10" style="456" customWidth="1"/>
    <col min="5124" max="5124" width="18.28515625" style="456" customWidth="1"/>
    <col min="5125" max="5125" width="9.5703125" style="456" customWidth="1"/>
    <col min="5126" max="5126" width="2.5703125" style="456" customWidth="1"/>
    <col min="5127" max="5127" width="10.28515625" style="456" customWidth="1"/>
    <col min="5128" max="5128" width="13.5703125" style="456" customWidth="1"/>
    <col min="5129" max="5376" width="9.140625" style="456"/>
    <col min="5377" max="5377" width="7.5703125" style="456" customWidth="1"/>
    <col min="5378" max="5378" width="44.7109375" style="456" customWidth="1"/>
    <col min="5379" max="5379" width="10" style="456" customWidth="1"/>
    <col min="5380" max="5380" width="18.28515625" style="456" customWidth="1"/>
    <col min="5381" max="5381" width="9.5703125" style="456" customWidth="1"/>
    <col min="5382" max="5382" width="2.5703125" style="456" customWidth="1"/>
    <col min="5383" max="5383" width="10.28515625" style="456" customWidth="1"/>
    <col min="5384" max="5384" width="13.5703125" style="456" customWidth="1"/>
    <col min="5385" max="5632" width="9.140625" style="456"/>
    <col min="5633" max="5633" width="7.5703125" style="456" customWidth="1"/>
    <col min="5634" max="5634" width="44.7109375" style="456" customWidth="1"/>
    <col min="5635" max="5635" width="10" style="456" customWidth="1"/>
    <col min="5636" max="5636" width="18.28515625" style="456" customWidth="1"/>
    <col min="5637" max="5637" width="9.5703125" style="456" customWidth="1"/>
    <col min="5638" max="5638" width="2.5703125" style="456" customWidth="1"/>
    <col min="5639" max="5639" width="10.28515625" style="456" customWidth="1"/>
    <col min="5640" max="5640" width="13.5703125" style="456" customWidth="1"/>
    <col min="5641" max="5888" width="9.140625" style="456"/>
    <col min="5889" max="5889" width="7.5703125" style="456" customWidth="1"/>
    <col min="5890" max="5890" width="44.7109375" style="456" customWidth="1"/>
    <col min="5891" max="5891" width="10" style="456" customWidth="1"/>
    <col min="5892" max="5892" width="18.28515625" style="456" customWidth="1"/>
    <col min="5893" max="5893" width="9.5703125" style="456" customWidth="1"/>
    <col min="5894" max="5894" width="2.5703125" style="456" customWidth="1"/>
    <col min="5895" max="5895" width="10.28515625" style="456" customWidth="1"/>
    <col min="5896" max="5896" width="13.5703125" style="456" customWidth="1"/>
    <col min="5897" max="6144" width="9.140625" style="456"/>
    <col min="6145" max="6145" width="7.5703125" style="456" customWidth="1"/>
    <col min="6146" max="6146" width="44.7109375" style="456" customWidth="1"/>
    <col min="6147" max="6147" width="10" style="456" customWidth="1"/>
    <col min="6148" max="6148" width="18.28515625" style="456" customWidth="1"/>
    <col min="6149" max="6149" width="9.5703125" style="456" customWidth="1"/>
    <col min="6150" max="6150" width="2.5703125" style="456" customWidth="1"/>
    <col min="6151" max="6151" width="10.28515625" style="456" customWidth="1"/>
    <col min="6152" max="6152" width="13.5703125" style="456" customWidth="1"/>
    <col min="6153" max="6400" width="9.140625" style="456"/>
    <col min="6401" max="6401" width="7.5703125" style="456" customWidth="1"/>
    <col min="6402" max="6402" width="44.7109375" style="456" customWidth="1"/>
    <col min="6403" max="6403" width="10" style="456" customWidth="1"/>
    <col min="6404" max="6404" width="18.28515625" style="456" customWidth="1"/>
    <col min="6405" max="6405" width="9.5703125" style="456" customWidth="1"/>
    <col min="6406" max="6406" width="2.5703125" style="456" customWidth="1"/>
    <col min="6407" max="6407" width="10.28515625" style="456" customWidth="1"/>
    <col min="6408" max="6408" width="13.5703125" style="456" customWidth="1"/>
    <col min="6409" max="6656" width="9.140625" style="456"/>
    <col min="6657" max="6657" width="7.5703125" style="456" customWidth="1"/>
    <col min="6658" max="6658" width="44.7109375" style="456" customWidth="1"/>
    <col min="6659" max="6659" width="10" style="456" customWidth="1"/>
    <col min="6660" max="6660" width="18.28515625" style="456" customWidth="1"/>
    <col min="6661" max="6661" width="9.5703125" style="456" customWidth="1"/>
    <col min="6662" max="6662" width="2.5703125" style="456" customWidth="1"/>
    <col min="6663" max="6663" width="10.28515625" style="456" customWidth="1"/>
    <col min="6664" max="6664" width="13.5703125" style="456" customWidth="1"/>
    <col min="6665" max="6912" width="9.140625" style="456"/>
    <col min="6913" max="6913" width="7.5703125" style="456" customWidth="1"/>
    <col min="6914" max="6914" width="44.7109375" style="456" customWidth="1"/>
    <col min="6915" max="6915" width="10" style="456" customWidth="1"/>
    <col min="6916" max="6916" width="18.28515625" style="456" customWidth="1"/>
    <col min="6917" max="6917" width="9.5703125" style="456" customWidth="1"/>
    <col min="6918" max="6918" width="2.5703125" style="456" customWidth="1"/>
    <col min="6919" max="6919" width="10.28515625" style="456" customWidth="1"/>
    <col min="6920" max="6920" width="13.5703125" style="456" customWidth="1"/>
    <col min="6921" max="7168" width="9.140625" style="456"/>
    <col min="7169" max="7169" width="7.5703125" style="456" customWidth="1"/>
    <col min="7170" max="7170" width="44.7109375" style="456" customWidth="1"/>
    <col min="7171" max="7171" width="10" style="456" customWidth="1"/>
    <col min="7172" max="7172" width="18.28515625" style="456" customWidth="1"/>
    <col min="7173" max="7173" width="9.5703125" style="456" customWidth="1"/>
    <col min="7174" max="7174" width="2.5703125" style="456" customWidth="1"/>
    <col min="7175" max="7175" width="10.28515625" style="456" customWidth="1"/>
    <col min="7176" max="7176" width="13.5703125" style="456" customWidth="1"/>
    <col min="7177" max="7424" width="9.140625" style="456"/>
    <col min="7425" max="7425" width="7.5703125" style="456" customWidth="1"/>
    <col min="7426" max="7426" width="44.7109375" style="456" customWidth="1"/>
    <col min="7427" max="7427" width="10" style="456" customWidth="1"/>
    <col min="7428" max="7428" width="18.28515625" style="456" customWidth="1"/>
    <col min="7429" max="7429" width="9.5703125" style="456" customWidth="1"/>
    <col min="7430" max="7430" width="2.5703125" style="456" customWidth="1"/>
    <col min="7431" max="7431" width="10.28515625" style="456" customWidth="1"/>
    <col min="7432" max="7432" width="13.5703125" style="456" customWidth="1"/>
    <col min="7433" max="7680" width="9.140625" style="456"/>
    <col min="7681" max="7681" width="7.5703125" style="456" customWidth="1"/>
    <col min="7682" max="7682" width="44.7109375" style="456" customWidth="1"/>
    <col min="7683" max="7683" width="10" style="456" customWidth="1"/>
    <col min="7684" max="7684" width="18.28515625" style="456" customWidth="1"/>
    <col min="7685" max="7685" width="9.5703125" style="456" customWidth="1"/>
    <col min="7686" max="7686" width="2.5703125" style="456" customWidth="1"/>
    <col min="7687" max="7687" width="10.28515625" style="456" customWidth="1"/>
    <col min="7688" max="7688" width="13.5703125" style="456" customWidth="1"/>
    <col min="7689" max="7936" width="9.140625" style="456"/>
    <col min="7937" max="7937" width="7.5703125" style="456" customWidth="1"/>
    <col min="7938" max="7938" width="44.7109375" style="456" customWidth="1"/>
    <col min="7939" max="7939" width="10" style="456" customWidth="1"/>
    <col min="7940" max="7940" width="18.28515625" style="456" customWidth="1"/>
    <col min="7941" max="7941" width="9.5703125" style="456" customWidth="1"/>
    <col min="7942" max="7942" width="2.5703125" style="456" customWidth="1"/>
    <col min="7943" max="7943" width="10.28515625" style="456" customWidth="1"/>
    <col min="7944" max="7944" width="13.5703125" style="456" customWidth="1"/>
    <col min="7945" max="8192" width="9.140625" style="456"/>
    <col min="8193" max="8193" width="7.5703125" style="456" customWidth="1"/>
    <col min="8194" max="8194" width="44.7109375" style="456" customWidth="1"/>
    <col min="8195" max="8195" width="10" style="456" customWidth="1"/>
    <col min="8196" max="8196" width="18.28515625" style="456" customWidth="1"/>
    <col min="8197" max="8197" width="9.5703125" style="456" customWidth="1"/>
    <col min="8198" max="8198" width="2.5703125" style="456" customWidth="1"/>
    <col min="8199" max="8199" width="10.28515625" style="456" customWidth="1"/>
    <col min="8200" max="8200" width="13.5703125" style="456" customWidth="1"/>
    <col min="8201" max="8448" width="9.140625" style="456"/>
    <col min="8449" max="8449" width="7.5703125" style="456" customWidth="1"/>
    <col min="8450" max="8450" width="44.7109375" style="456" customWidth="1"/>
    <col min="8451" max="8451" width="10" style="456" customWidth="1"/>
    <col min="8452" max="8452" width="18.28515625" style="456" customWidth="1"/>
    <col min="8453" max="8453" width="9.5703125" style="456" customWidth="1"/>
    <col min="8454" max="8454" width="2.5703125" style="456" customWidth="1"/>
    <col min="8455" max="8455" width="10.28515625" style="456" customWidth="1"/>
    <col min="8456" max="8456" width="13.5703125" style="456" customWidth="1"/>
    <col min="8457" max="8704" width="9.140625" style="456"/>
    <col min="8705" max="8705" width="7.5703125" style="456" customWidth="1"/>
    <col min="8706" max="8706" width="44.7109375" style="456" customWidth="1"/>
    <col min="8707" max="8707" width="10" style="456" customWidth="1"/>
    <col min="8708" max="8708" width="18.28515625" style="456" customWidth="1"/>
    <col min="8709" max="8709" width="9.5703125" style="456" customWidth="1"/>
    <col min="8710" max="8710" width="2.5703125" style="456" customWidth="1"/>
    <col min="8711" max="8711" width="10.28515625" style="456" customWidth="1"/>
    <col min="8712" max="8712" width="13.5703125" style="456" customWidth="1"/>
    <col min="8713" max="8960" width="9.140625" style="456"/>
    <col min="8961" max="8961" width="7.5703125" style="456" customWidth="1"/>
    <col min="8962" max="8962" width="44.7109375" style="456" customWidth="1"/>
    <col min="8963" max="8963" width="10" style="456" customWidth="1"/>
    <col min="8964" max="8964" width="18.28515625" style="456" customWidth="1"/>
    <col min="8965" max="8965" width="9.5703125" style="456" customWidth="1"/>
    <col min="8966" max="8966" width="2.5703125" style="456" customWidth="1"/>
    <col min="8967" max="8967" width="10.28515625" style="456" customWidth="1"/>
    <col min="8968" max="8968" width="13.5703125" style="456" customWidth="1"/>
    <col min="8969" max="9216" width="9.140625" style="456"/>
    <col min="9217" max="9217" width="7.5703125" style="456" customWidth="1"/>
    <col min="9218" max="9218" width="44.7109375" style="456" customWidth="1"/>
    <col min="9219" max="9219" width="10" style="456" customWidth="1"/>
    <col min="9220" max="9220" width="18.28515625" style="456" customWidth="1"/>
    <col min="9221" max="9221" width="9.5703125" style="456" customWidth="1"/>
    <col min="9222" max="9222" width="2.5703125" style="456" customWidth="1"/>
    <col min="9223" max="9223" width="10.28515625" style="456" customWidth="1"/>
    <col min="9224" max="9224" width="13.5703125" style="456" customWidth="1"/>
    <col min="9225" max="9472" width="9.140625" style="456"/>
    <col min="9473" max="9473" width="7.5703125" style="456" customWidth="1"/>
    <col min="9474" max="9474" width="44.7109375" style="456" customWidth="1"/>
    <col min="9475" max="9475" width="10" style="456" customWidth="1"/>
    <col min="9476" max="9476" width="18.28515625" style="456" customWidth="1"/>
    <col min="9477" max="9477" width="9.5703125" style="456" customWidth="1"/>
    <col min="9478" max="9478" width="2.5703125" style="456" customWidth="1"/>
    <col min="9479" max="9479" width="10.28515625" style="456" customWidth="1"/>
    <col min="9480" max="9480" width="13.5703125" style="456" customWidth="1"/>
    <col min="9481" max="9728" width="9.140625" style="456"/>
    <col min="9729" max="9729" width="7.5703125" style="456" customWidth="1"/>
    <col min="9730" max="9730" width="44.7109375" style="456" customWidth="1"/>
    <col min="9731" max="9731" width="10" style="456" customWidth="1"/>
    <col min="9732" max="9732" width="18.28515625" style="456" customWidth="1"/>
    <col min="9733" max="9733" width="9.5703125" style="456" customWidth="1"/>
    <col min="9734" max="9734" width="2.5703125" style="456" customWidth="1"/>
    <col min="9735" max="9735" width="10.28515625" style="456" customWidth="1"/>
    <col min="9736" max="9736" width="13.5703125" style="456" customWidth="1"/>
    <col min="9737" max="9984" width="9.140625" style="456"/>
    <col min="9985" max="9985" width="7.5703125" style="456" customWidth="1"/>
    <col min="9986" max="9986" width="44.7109375" style="456" customWidth="1"/>
    <col min="9987" max="9987" width="10" style="456" customWidth="1"/>
    <col min="9988" max="9988" width="18.28515625" style="456" customWidth="1"/>
    <col min="9989" max="9989" width="9.5703125" style="456" customWidth="1"/>
    <col min="9990" max="9990" width="2.5703125" style="456" customWidth="1"/>
    <col min="9991" max="9991" width="10.28515625" style="456" customWidth="1"/>
    <col min="9992" max="9992" width="13.5703125" style="456" customWidth="1"/>
    <col min="9993" max="10240" width="9.140625" style="456"/>
    <col min="10241" max="10241" width="7.5703125" style="456" customWidth="1"/>
    <col min="10242" max="10242" width="44.7109375" style="456" customWidth="1"/>
    <col min="10243" max="10243" width="10" style="456" customWidth="1"/>
    <col min="10244" max="10244" width="18.28515625" style="456" customWidth="1"/>
    <col min="10245" max="10245" width="9.5703125" style="456" customWidth="1"/>
    <col min="10246" max="10246" width="2.5703125" style="456" customWidth="1"/>
    <col min="10247" max="10247" width="10.28515625" style="456" customWidth="1"/>
    <col min="10248" max="10248" width="13.5703125" style="456" customWidth="1"/>
    <col min="10249" max="10496" width="9.140625" style="456"/>
    <col min="10497" max="10497" width="7.5703125" style="456" customWidth="1"/>
    <col min="10498" max="10498" width="44.7109375" style="456" customWidth="1"/>
    <col min="10499" max="10499" width="10" style="456" customWidth="1"/>
    <col min="10500" max="10500" width="18.28515625" style="456" customWidth="1"/>
    <col min="10501" max="10501" width="9.5703125" style="456" customWidth="1"/>
    <col min="10502" max="10502" width="2.5703125" style="456" customWidth="1"/>
    <col min="10503" max="10503" width="10.28515625" style="456" customWidth="1"/>
    <col min="10504" max="10504" width="13.5703125" style="456" customWidth="1"/>
    <col min="10505" max="10752" width="9.140625" style="456"/>
    <col min="10753" max="10753" width="7.5703125" style="456" customWidth="1"/>
    <col min="10754" max="10754" width="44.7109375" style="456" customWidth="1"/>
    <col min="10755" max="10755" width="10" style="456" customWidth="1"/>
    <col min="10756" max="10756" width="18.28515625" style="456" customWidth="1"/>
    <col min="10757" max="10757" width="9.5703125" style="456" customWidth="1"/>
    <col min="10758" max="10758" width="2.5703125" style="456" customWidth="1"/>
    <col min="10759" max="10759" width="10.28515625" style="456" customWidth="1"/>
    <col min="10760" max="10760" width="13.5703125" style="456" customWidth="1"/>
    <col min="10761" max="11008" width="9.140625" style="456"/>
    <col min="11009" max="11009" width="7.5703125" style="456" customWidth="1"/>
    <col min="11010" max="11010" width="44.7109375" style="456" customWidth="1"/>
    <col min="11011" max="11011" width="10" style="456" customWidth="1"/>
    <col min="11012" max="11012" width="18.28515625" style="456" customWidth="1"/>
    <col min="11013" max="11013" width="9.5703125" style="456" customWidth="1"/>
    <col min="11014" max="11014" width="2.5703125" style="456" customWidth="1"/>
    <col min="11015" max="11015" width="10.28515625" style="456" customWidth="1"/>
    <col min="11016" max="11016" width="13.5703125" style="456" customWidth="1"/>
    <col min="11017" max="11264" width="9.140625" style="456"/>
    <col min="11265" max="11265" width="7.5703125" style="456" customWidth="1"/>
    <col min="11266" max="11266" width="44.7109375" style="456" customWidth="1"/>
    <col min="11267" max="11267" width="10" style="456" customWidth="1"/>
    <col min="11268" max="11268" width="18.28515625" style="456" customWidth="1"/>
    <col min="11269" max="11269" width="9.5703125" style="456" customWidth="1"/>
    <col min="11270" max="11270" width="2.5703125" style="456" customWidth="1"/>
    <col min="11271" max="11271" width="10.28515625" style="456" customWidth="1"/>
    <col min="11272" max="11272" width="13.5703125" style="456" customWidth="1"/>
    <col min="11273" max="11520" width="9.140625" style="456"/>
    <col min="11521" max="11521" width="7.5703125" style="456" customWidth="1"/>
    <col min="11522" max="11522" width="44.7109375" style="456" customWidth="1"/>
    <col min="11523" max="11523" width="10" style="456" customWidth="1"/>
    <col min="11524" max="11524" width="18.28515625" style="456" customWidth="1"/>
    <col min="11525" max="11525" width="9.5703125" style="456" customWidth="1"/>
    <col min="11526" max="11526" width="2.5703125" style="456" customWidth="1"/>
    <col min="11527" max="11527" width="10.28515625" style="456" customWidth="1"/>
    <col min="11528" max="11528" width="13.5703125" style="456" customWidth="1"/>
    <col min="11529" max="11776" width="9.140625" style="456"/>
    <col min="11777" max="11777" width="7.5703125" style="456" customWidth="1"/>
    <col min="11778" max="11778" width="44.7109375" style="456" customWidth="1"/>
    <col min="11779" max="11779" width="10" style="456" customWidth="1"/>
    <col min="11780" max="11780" width="18.28515625" style="456" customWidth="1"/>
    <col min="11781" max="11781" width="9.5703125" style="456" customWidth="1"/>
    <col min="11782" max="11782" width="2.5703125" style="456" customWidth="1"/>
    <col min="11783" max="11783" width="10.28515625" style="456" customWidth="1"/>
    <col min="11784" max="11784" width="13.5703125" style="456" customWidth="1"/>
    <col min="11785" max="12032" width="9.140625" style="456"/>
    <col min="12033" max="12033" width="7.5703125" style="456" customWidth="1"/>
    <col min="12034" max="12034" width="44.7109375" style="456" customWidth="1"/>
    <col min="12035" max="12035" width="10" style="456" customWidth="1"/>
    <col min="12036" max="12036" width="18.28515625" style="456" customWidth="1"/>
    <col min="12037" max="12037" width="9.5703125" style="456" customWidth="1"/>
    <col min="12038" max="12038" width="2.5703125" style="456" customWidth="1"/>
    <col min="12039" max="12039" width="10.28515625" style="456" customWidth="1"/>
    <col min="12040" max="12040" width="13.5703125" style="456" customWidth="1"/>
    <col min="12041" max="12288" width="9.140625" style="456"/>
    <col min="12289" max="12289" width="7.5703125" style="456" customWidth="1"/>
    <col min="12290" max="12290" width="44.7109375" style="456" customWidth="1"/>
    <col min="12291" max="12291" width="10" style="456" customWidth="1"/>
    <col min="12292" max="12292" width="18.28515625" style="456" customWidth="1"/>
    <col min="12293" max="12293" width="9.5703125" style="456" customWidth="1"/>
    <col min="12294" max="12294" width="2.5703125" style="456" customWidth="1"/>
    <col min="12295" max="12295" width="10.28515625" style="456" customWidth="1"/>
    <col min="12296" max="12296" width="13.5703125" style="456" customWidth="1"/>
    <col min="12297" max="12544" width="9.140625" style="456"/>
    <col min="12545" max="12545" width="7.5703125" style="456" customWidth="1"/>
    <col min="12546" max="12546" width="44.7109375" style="456" customWidth="1"/>
    <col min="12547" max="12547" width="10" style="456" customWidth="1"/>
    <col min="12548" max="12548" width="18.28515625" style="456" customWidth="1"/>
    <col min="12549" max="12549" width="9.5703125" style="456" customWidth="1"/>
    <col min="12550" max="12550" width="2.5703125" style="456" customWidth="1"/>
    <col min="12551" max="12551" width="10.28515625" style="456" customWidth="1"/>
    <col min="12552" max="12552" width="13.5703125" style="456" customWidth="1"/>
    <col min="12553" max="12800" width="9.140625" style="456"/>
    <col min="12801" max="12801" width="7.5703125" style="456" customWidth="1"/>
    <col min="12802" max="12802" width="44.7109375" style="456" customWidth="1"/>
    <col min="12803" max="12803" width="10" style="456" customWidth="1"/>
    <col min="12804" max="12804" width="18.28515625" style="456" customWidth="1"/>
    <col min="12805" max="12805" width="9.5703125" style="456" customWidth="1"/>
    <col min="12806" max="12806" width="2.5703125" style="456" customWidth="1"/>
    <col min="12807" max="12807" width="10.28515625" style="456" customWidth="1"/>
    <col min="12808" max="12808" width="13.5703125" style="456" customWidth="1"/>
    <col min="12809" max="13056" width="9.140625" style="456"/>
    <col min="13057" max="13057" width="7.5703125" style="456" customWidth="1"/>
    <col min="13058" max="13058" width="44.7109375" style="456" customWidth="1"/>
    <col min="13059" max="13059" width="10" style="456" customWidth="1"/>
    <col min="13060" max="13060" width="18.28515625" style="456" customWidth="1"/>
    <col min="13061" max="13061" width="9.5703125" style="456" customWidth="1"/>
    <col min="13062" max="13062" width="2.5703125" style="456" customWidth="1"/>
    <col min="13063" max="13063" width="10.28515625" style="456" customWidth="1"/>
    <col min="13064" max="13064" width="13.5703125" style="456" customWidth="1"/>
    <col min="13065" max="13312" width="9.140625" style="456"/>
    <col min="13313" max="13313" width="7.5703125" style="456" customWidth="1"/>
    <col min="13314" max="13314" width="44.7109375" style="456" customWidth="1"/>
    <col min="13315" max="13315" width="10" style="456" customWidth="1"/>
    <col min="13316" max="13316" width="18.28515625" style="456" customWidth="1"/>
    <col min="13317" max="13317" width="9.5703125" style="456" customWidth="1"/>
    <col min="13318" max="13318" width="2.5703125" style="456" customWidth="1"/>
    <col min="13319" max="13319" width="10.28515625" style="456" customWidth="1"/>
    <col min="13320" max="13320" width="13.5703125" style="456" customWidth="1"/>
    <col min="13321" max="13568" width="9.140625" style="456"/>
    <col min="13569" max="13569" width="7.5703125" style="456" customWidth="1"/>
    <col min="13570" max="13570" width="44.7109375" style="456" customWidth="1"/>
    <col min="13571" max="13571" width="10" style="456" customWidth="1"/>
    <col min="13572" max="13572" width="18.28515625" style="456" customWidth="1"/>
    <col min="13573" max="13573" width="9.5703125" style="456" customWidth="1"/>
    <col min="13574" max="13574" width="2.5703125" style="456" customWidth="1"/>
    <col min="13575" max="13575" width="10.28515625" style="456" customWidth="1"/>
    <col min="13576" max="13576" width="13.5703125" style="456" customWidth="1"/>
    <col min="13577" max="13824" width="9.140625" style="456"/>
    <col min="13825" max="13825" width="7.5703125" style="456" customWidth="1"/>
    <col min="13826" max="13826" width="44.7109375" style="456" customWidth="1"/>
    <col min="13827" max="13827" width="10" style="456" customWidth="1"/>
    <col min="13828" max="13828" width="18.28515625" style="456" customWidth="1"/>
    <col min="13829" max="13829" width="9.5703125" style="456" customWidth="1"/>
    <col min="13830" max="13830" width="2.5703125" style="456" customWidth="1"/>
    <col min="13831" max="13831" width="10.28515625" style="456" customWidth="1"/>
    <col min="13832" max="13832" width="13.5703125" style="456" customWidth="1"/>
    <col min="13833" max="14080" width="9.140625" style="456"/>
    <col min="14081" max="14081" width="7.5703125" style="456" customWidth="1"/>
    <col min="14082" max="14082" width="44.7109375" style="456" customWidth="1"/>
    <col min="14083" max="14083" width="10" style="456" customWidth="1"/>
    <col min="14084" max="14084" width="18.28515625" style="456" customWidth="1"/>
    <col min="14085" max="14085" width="9.5703125" style="456" customWidth="1"/>
    <col min="14086" max="14086" width="2.5703125" style="456" customWidth="1"/>
    <col min="14087" max="14087" width="10.28515625" style="456" customWidth="1"/>
    <col min="14088" max="14088" width="13.5703125" style="456" customWidth="1"/>
    <col min="14089" max="14336" width="9.140625" style="456"/>
    <col min="14337" max="14337" width="7.5703125" style="456" customWidth="1"/>
    <col min="14338" max="14338" width="44.7109375" style="456" customWidth="1"/>
    <col min="14339" max="14339" width="10" style="456" customWidth="1"/>
    <col min="14340" max="14340" width="18.28515625" style="456" customWidth="1"/>
    <col min="14341" max="14341" width="9.5703125" style="456" customWidth="1"/>
    <col min="14342" max="14342" width="2.5703125" style="456" customWidth="1"/>
    <col min="14343" max="14343" width="10.28515625" style="456" customWidth="1"/>
    <col min="14344" max="14344" width="13.5703125" style="456" customWidth="1"/>
    <col min="14345" max="14592" width="9.140625" style="456"/>
    <col min="14593" max="14593" width="7.5703125" style="456" customWidth="1"/>
    <col min="14594" max="14594" width="44.7109375" style="456" customWidth="1"/>
    <col min="14595" max="14595" width="10" style="456" customWidth="1"/>
    <col min="14596" max="14596" width="18.28515625" style="456" customWidth="1"/>
    <col min="14597" max="14597" width="9.5703125" style="456" customWidth="1"/>
    <col min="14598" max="14598" width="2.5703125" style="456" customWidth="1"/>
    <col min="14599" max="14599" width="10.28515625" style="456" customWidth="1"/>
    <col min="14600" max="14600" width="13.5703125" style="456" customWidth="1"/>
    <col min="14601" max="14848" width="9.140625" style="456"/>
    <col min="14849" max="14849" width="7.5703125" style="456" customWidth="1"/>
    <col min="14850" max="14850" width="44.7109375" style="456" customWidth="1"/>
    <col min="14851" max="14851" width="10" style="456" customWidth="1"/>
    <col min="14852" max="14852" width="18.28515625" style="456" customWidth="1"/>
    <col min="14853" max="14853" width="9.5703125" style="456" customWidth="1"/>
    <col min="14854" max="14854" width="2.5703125" style="456" customWidth="1"/>
    <col min="14855" max="14855" width="10.28515625" style="456" customWidth="1"/>
    <col min="14856" max="14856" width="13.5703125" style="456" customWidth="1"/>
    <col min="14857" max="15104" width="9.140625" style="456"/>
    <col min="15105" max="15105" width="7.5703125" style="456" customWidth="1"/>
    <col min="15106" max="15106" width="44.7109375" style="456" customWidth="1"/>
    <col min="15107" max="15107" width="10" style="456" customWidth="1"/>
    <col min="15108" max="15108" width="18.28515625" style="456" customWidth="1"/>
    <col min="15109" max="15109" width="9.5703125" style="456" customWidth="1"/>
    <col min="15110" max="15110" width="2.5703125" style="456" customWidth="1"/>
    <col min="15111" max="15111" width="10.28515625" style="456" customWidth="1"/>
    <col min="15112" max="15112" width="13.5703125" style="456" customWidth="1"/>
    <col min="15113" max="15360" width="9.140625" style="456"/>
    <col min="15361" max="15361" width="7.5703125" style="456" customWidth="1"/>
    <col min="15362" max="15362" width="44.7109375" style="456" customWidth="1"/>
    <col min="15363" max="15363" width="10" style="456" customWidth="1"/>
    <col min="15364" max="15364" width="18.28515625" style="456" customWidth="1"/>
    <col min="15365" max="15365" width="9.5703125" style="456" customWidth="1"/>
    <col min="15366" max="15366" width="2.5703125" style="456" customWidth="1"/>
    <col min="15367" max="15367" width="10.28515625" style="456" customWidth="1"/>
    <col min="15368" max="15368" width="13.5703125" style="456" customWidth="1"/>
    <col min="15369" max="15616" width="9.140625" style="456"/>
    <col min="15617" max="15617" width="7.5703125" style="456" customWidth="1"/>
    <col min="15618" max="15618" width="44.7109375" style="456" customWidth="1"/>
    <col min="15619" max="15619" width="10" style="456" customWidth="1"/>
    <col min="15620" max="15620" width="18.28515625" style="456" customWidth="1"/>
    <col min="15621" max="15621" width="9.5703125" style="456" customWidth="1"/>
    <col min="15622" max="15622" width="2.5703125" style="456" customWidth="1"/>
    <col min="15623" max="15623" width="10.28515625" style="456" customWidth="1"/>
    <col min="15624" max="15624" width="13.5703125" style="456" customWidth="1"/>
    <col min="15625" max="15872" width="9.140625" style="456"/>
    <col min="15873" max="15873" width="7.5703125" style="456" customWidth="1"/>
    <col min="15874" max="15874" width="44.7109375" style="456" customWidth="1"/>
    <col min="15875" max="15875" width="10" style="456" customWidth="1"/>
    <col min="15876" max="15876" width="18.28515625" style="456" customWidth="1"/>
    <col min="15877" max="15877" width="9.5703125" style="456" customWidth="1"/>
    <col min="15878" max="15878" width="2.5703125" style="456" customWidth="1"/>
    <col min="15879" max="15879" width="10.28515625" style="456" customWidth="1"/>
    <col min="15880" max="15880" width="13.5703125" style="456" customWidth="1"/>
    <col min="15881" max="16128" width="9.140625" style="456"/>
    <col min="16129" max="16129" width="7.5703125" style="456" customWidth="1"/>
    <col min="16130" max="16130" width="44.7109375" style="456" customWidth="1"/>
    <col min="16131" max="16131" width="10" style="456" customWidth="1"/>
    <col min="16132" max="16132" width="18.28515625" style="456" customWidth="1"/>
    <col min="16133" max="16133" width="9.5703125" style="456" customWidth="1"/>
    <col min="16134" max="16134" width="2.5703125" style="456" customWidth="1"/>
    <col min="16135" max="16135" width="10.28515625" style="456" customWidth="1"/>
    <col min="16136" max="16136" width="13.5703125" style="456" customWidth="1"/>
    <col min="16137" max="16384" width="9.140625" style="456"/>
  </cols>
  <sheetData>
    <row r="1" spans="1:15" ht="15">
      <c r="A1" s="200"/>
      <c r="B1" s="454"/>
      <c r="C1" s="454"/>
      <c r="D1" s="454"/>
      <c r="E1" s="454"/>
      <c r="F1" s="454"/>
      <c r="G1" s="454"/>
      <c r="H1" s="454"/>
      <c r="I1" s="455"/>
      <c r="J1" s="455"/>
      <c r="K1" s="455"/>
      <c r="L1" s="455"/>
      <c r="M1" s="455"/>
      <c r="N1" s="455"/>
      <c r="O1" s="455"/>
    </row>
    <row r="2" spans="1:15" ht="15.75">
      <c r="A2" s="457"/>
      <c r="B2" s="654" t="s">
        <v>224</v>
      </c>
      <c r="C2" s="654"/>
      <c r="D2" s="458"/>
      <c r="E2" s="458"/>
      <c r="F2" s="459" t="s">
        <v>225</v>
      </c>
      <c r="G2" s="459"/>
      <c r="H2" s="460"/>
      <c r="I2" s="455"/>
      <c r="J2" s="455"/>
      <c r="K2" s="455"/>
      <c r="L2" s="455"/>
      <c r="M2" s="455"/>
      <c r="N2" s="455"/>
      <c r="O2" s="455"/>
    </row>
    <row r="3" spans="1:15" ht="15.75">
      <c r="A3" s="457"/>
      <c r="B3" s="457"/>
      <c r="C3" s="457"/>
      <c r="D3" s="655"/>
      <c r="E3" s="655"/>
      <c r="F3" s="655"/>
      <c r="G3" s="655"/>
      <c r="H3" s="655"/>
      <c r="I3" s="455"/>
      <c r="J3" s="455"/>
      <c r="K3" s="455"/>
      <c r="L3" s="455"/>
      <c r="M3" s="455"/>
      <c r="N3" s="455"/>
      <c r="O3" s="455"/>
    </row>
    <row r="4" spans="1:15" ht="15.75">
      <c r="A4" s="457"/>
      <c r="B4" s="656"/>
      <c r="C4" s="656"/>
      <c r="D4" s="656"/>
      <c r="E4" s="458"/>
      <c r="F4" s="657"/>
      <c r="G4" s="657"/>
      <c r="H4" s="657"/>
      <c r="I4" s="657"/>
      <c r="J4" s="657"/>
      <c r="K4" s="657"/>
      <c r="L4" s="657"/>
      <c r="M4" s="657"/>
      <c r="N4" s="657"/>
      <c r="O4" s="657"/>
    </row>
    <row r="5" spans="1:15" ht="15.75">
      <c r="A5" s="457"/>
      <c r="B5" s="654" t="s">
        <v>226</v>
      </c>
      <c r="C5" s="654"/>
      <c r="D5" s="458"/>
      <c r="E5" s="458"/>
      <c r="F5" s="654" t="s">
        <v>227</v>
      </c>
      <c r="G5" s="654"/>
      <c r="H5" s="654"/>
      <c r="I5" s="654"/>
      <c r="J5" s="654"/>
      <c r="K5" s="654"/>
      <c r="L5" s="654"/>
      <c r="M5" s="654"/>
      <c r="N5" s="654"/>
      <c r="O5" s="654"/>
    </row>
    <row r="6" spans="1:15" ht="15.75">
      <c r="A6" s="457"/>
      <c r="B6" s="656" t="s">
        <v>287</v>
      </c>
      <c r="C6" s="656"/>
      <c r="D6" s="458"/>
      <c r="E6" s="458"/>
      <c r="F6" s="656" t="s">
        <v>287</v>
      </c>
      <c r="G6" s="656"/>
      <c r="H6" s="656"/>
      <c r="I6" s="656"/>
      <c r="J6" s="656"/>
      <c r="K6" s="656"/>
      <c r="L6" s="656"/>
      <c r="M6" s="656"/>
      <c r="N6" s="656"/>
      <c r="O6" s="656"/>
    </row>
    <row r="7" spans="1:15" ht="15.75">
      <c r="A7" s="461"/>
      <c r="B7" s="461"/>
      <c r="C7" s="462"/>
      <c r="D7" s="463"/>
      <c r="E7" s="463"/>
      <c r="F7" s="464"/>
      <c r="G7" s="464"/>
      <c r="H7" s="457"/>
      <c r="I7" s="455"/>
      <c r="J7" s="455"/>
      <c r="K7" s="455"/>
      <c r="L7" s="455"/>
      <c r="M7" s="455"/>
      <c r="N7" s="455"/>
      <c r="O7" s="455"/>
    </row>
    <row r="8" spans="1:15" ht="15.75">
      <c r="A8" s="461"/>
      <c r="B8" s="461"/>
      <c r="C8" s="462"/>
      <c r="D8" s="461"/>
      <c r="E8" s="463"/>
      <c r="F8" s="464"/>
      <c r="G8" s="464"/>
      <c r="H8" s="457"/>
      <c r="I8" s="455"/>
      <c r="J8" s="455"/>
      <c r="K8" s="455"/>
      <c r="L8" s="455"/>
      <c r="M8" s="455"/>
      <c r="N8" s="455"/>
      <c r="O8" s="455"/>
    </row>
    <row r="9" spans="1:15" ht="18.75">
      <c r="A9" s="465"/>
      <c r="B9" s="465"/>
      <c r="C9" s="466"/>
      <c r="D9" s="465"/>
      <c r="E9" s="467"/>
      <c r="F9" s="468"/>
      <c r="G9" s="468"/>
      <c r="H9" s="469"/>
      <c r="I9" s="455"/>
      <c r="J9" s="455"/>
      <c r="K9" s="455"/>
      <c r="L9" s="455"/>
      <c r="M9" s="455"/>
      <c r="N9" s="455"/>
      <c r="O9" s="455"/>
    </row>
    <row r="10" spans="1:15" ht="15">
      <c r="A10" s="658" t="s">
        <v>292</v>
      </c>
      <c r="B10" s="658"/>
      <c r="C10" s="658"/>
      <c r="D10" s="658"/>
      <c r="E10" s="658"/>
      <c r="F10" s="658"/>
      <c r="G10" s="658"/>
      <c r="H10" s="658"/>
      <c r="I10" s="455"/>
      <c r="J10" s="455"/>
      <c r="K10" s="455"/>
      <c r="L10" s="455"/>
      <c r="M10" s="455"/>
      <c r="N10" s="455"/>
      <c r="O10" s="455"/>
    </row>
    <row r="11" spans="1:15" ht="15">
      <c r="A11" s="658" t="s">
        <v>126</v>
      </c>
      <c r="B11" s="658"/>
      <c r="C11" s="658"/>
      <c r="D11" s="658"/>
      <c r="E11" s="658"/>
      <c r="F11" s="658"/>
      <c r="G11" s="658"/>
      <c r="H11" s="658"/>
      <c r="I11" s="455"/>
      <c r="J11" s="455"/>
      <c r="K11" s="455"/>
      <c r="L11" s="455"/>
      <c r="M11" s="455"/>
      <c r="N11" s="455"/>
      <c r="O11" s="455"/>
    </row>
    <row r="12" spans="1:15" ht="45.75" customHeight="1">
      <c r="A12" s="200"/>
      <c r="B12" s="653" t="s">
        <v>295</v>
      </c>
      <c r="C12" s="653"/>
      <c r="D12" s="659"/>
      <c r="E12" s="659"/>
      <c r="F12" s="659"/>
      <c r="G12" s="659"/>
      <c r="H12" s="659"/>
      <c r="I12" s="455"/>
      <c r="J12" s="455"/>
      <c r="K12" s="455"/>
      <c r="L12" s="455"/>
      <c r="M12" s="455"/>
      <c r="N12" s="455"/>
      <c r="O12" s="455"/>
    </row>
    <row r="13" spans="1:15" ht="15.75">
      <c r="A13" s="200"/>
      <c r="B13" s="653"/>
      <c r="C13" s="653"/>
      <c r="D13" s="653"/>
      <c r="E13" s="653"/>
      <c r="F13" s="653"/>
      <c r="G13" s="653"/>
      <c r="H13" s="470"/>
      <c r="I13" s="455"/>
      <c r="J13" s="455"/>
      <c r="K13" s="455"/>
      <c r="L13" s="455"/>
      <c r="M13" s="455"/>
      <c r="N13" s="455"/>
      <c r="O13" s="455"/>
    </row>
    <row r="14" spans="1:15" ht="16.5" thickBot="1">
      <c r="A14" s="200"/>
      <c r="B14" s="653"/>
      <c r="C14" s="653"/>
      <c r="D14" s="660"/>
      <c r="E14" s="660"/>
      <c r="F14" s="660"/>
      <c r="G14" s="660"/>
      <c r="H14" s="470"/>
      <c r="I14" s="455"/>
      <c r="J14" s="455"/>
      <c r="K14" s="455"/>
      <c r="L14" s="455"/>
      <c r="M14" s="455"/>
      <c r="N14" s="455"/>
      <c r="O14" s="455"/>
    </row>
    <row r="15" spans="1:15" ht="25.5">
      <c r="A15" s="201" t="s">
        <v>55</v>
      </c>
      <c r="B15" s="202" t="s">
        <v>25</v>
      </c>
      <c r="C15" s="202" t="s">
        <v>26</v>
      </c>
      <c r="D15" s="202" t="s">
        <v>27</v>
      </c>
      <c r="E15" s="661" t="s">
        <v>127</v>
      </c>
      <c r="F15" s="662"/>
      <c r="G15" s="663"/>
      <c r="H15" s="203" t="s">
        <v>128</v>
      </c>
      <c r="I15" s="455"/>
      <c r="J15" s="455"/>
      <c r="K15" s="455"/>
      <c r="L15" s="455"/>
      <c r="M15" s="455"/>
      <c r="N15" s="455"/>
      <c r="O15" s="455"/>
    </row>
    <row r="16" spans="1:15" ht="15">
      <c r="A16" s="204">
        <v>1</v>
      </c>
      <c r="B16" s="205">
        <v>2</v>
      </c>
      <c r="C16" s="205">
        <v>3</v>
      </c>
      <c r="D16" s="205">
        <v>4</v>
      </c>
      <c r="E16" s="664">
        <v>5</v>
      </c>
      <c r="F16" s="665"/>
      <c r="G16" s="666"/>
      <c r="H16" s="206">
        <v>6</v>
      </c>
      <c r="I16" s="455"/>
      <c r="J16" s="455"/>
      <c r="K16" s="455"/>
      <c r="L16" s="455"/>
      <c r="M16" s="455"/>
      <c r="N16" s="455"/>
      <c r="O16" s="455"/>
    </row>
    <row r="17" spans="1:15" ht="77.25">
      <c r="A17" s="207"/>
      <c r="B17" s="471" t="s">
        <v>228</v>
      </c>
      <c r="C17" s="205"/>
      <c r="D17" s="472" t="s">
        <v>229</v>
      </c>
      <c r="E17" s="451"/>
      <c r="F17" s="452"/>
      <c r="G17" s="453"/>
      <c r="H17" s="206"/>
      <c r="I17" s="455"/>
      <c r="J17" s="455"/>
      <c r="K17" s="455"/>
      <c r="L17" s="455"/>
      <c r="M17" s="455"/>
      <c r="N17" s="455"/>
      <c r="O17" s="455"/>
    </row>
    <row r="18" spans="1:15" ht="15">
      <c r="A18" s="207"/>
      <c r="B18" s="208" t="s">
        <v>30</v>
      </c>
      <c r="C18" s="205"/>
      <c r="D18" s="473"/>
      <c r="E18" s="667"/>
      <c r="F18" s="668"/>
      <c r="G18" s="669"/>
      <c r="H18" s="206"/>
      <c r="I18" s="455"/>
      <c r="J18" s="455"/>
      <c r="K18" s="455"/>
      <c r="L18" s="455"/>
      <c r="M18" s="455"/>
      <c r="N18" s="455"/>
      <c r="O18" s="455"/>
    </row>
    <row r="19" spans="1:15" ht="15">
      <c r="A19" s="209"/>
      <c r="B19" s="474" t="s">
        <v>129</v>
      </c>
      <c r="C19" s="475">
        <v>1</v>
      </c>
      <c r="D19" s="476"/>
      <c r="E19" s="670"/>
      <c r="F19" s="671"/>
      <c r="G19" s="672"/>
      <c r="H19" s="210"/>
      <c r="I19" s="455"/>
      <c r="J19" s="455"/>
      <c r="K19" s="455"/>
      <c r="L19" s="455"/>
      <c r="M19" s="455"/>
      <c r="N19" s="455"/>
      <c r="O19" s="455"/>
    </row>
    <row r="20" spans="1:15" ht="15">
      <c r="A20" s="209"/>
      <c r="B20" s="474" t="s">
        <v>31</v>
      </c>
      <c r="C20" s="475">
        <v>4</v>
      </c>
      <c r="D20" s="476"/>
      <c r="E20" s="670"/>
      <c r="F20" s="671"/>
      <c r="G20" s="672"/>
      <c r="H20" s="210"/>
      <c r="I20" s="455"/>
      <c r="J20" s="455"/>
      <c r="K20" s="455"/>
      <c r="L20" s="455"/>
      <c r="M20" s="455"/>
      <c r="N20" s="455"/>
      <c r="O20" s="455"/>
    </row>
    <row r="21" spans="1:15" ht="15">
      <c r="A21" s="209"/>
      <c r="B21" s="474" t="s">
        <v>130</v>
      </c>
      <c r="C21" s="475">
        <v>1</v>
      </c>
      <c r="D21" s="476"/>
      <c r="E21" s="670"/>
      <c r="F21" s="671"/>
      <c r="G21" s="672"/>
      <c r="H21" s="210"/>
      <c r="I21" s="455"/>
      <c r="J21" s="455"/>
      <c r="K21" s="455"/>
      <c r="L21" s="455"/>
      <c r="M21" s="455"/>
      <c r="N21" s="455"/>
      <c r="O21" s="455"/>
    </row>
    <row r="22" spans="1:15" ht="15">
      <c r="A22" s="209"/>
      <c r="B22" s="474" t="s">
        <v>131</v>
      </c>
      <c r="C22" s="477">
        <v>2</v>
      </c>
      <c r="D22" s="476"/>
      <c r="E22" s="670"/>
      <c r="F22" s="671"/>
      <c r="G22" s="672"/>
      <c r="H22" s="210"/>
      <c r="I22" s="455"/>
      <c r="J22" s="455"/>
      <c r="K22" s="455"/>
      <c r="L22" s="455"/>
      <c r="M22" s="455"/>
      <c r="N22" s="455"/>
      <c r="O22" s="455"/>
    </row>
    <row r="23" spans="1:15" ht="15">
      <c r="A23" s="209"/>
      <c r="B23" s="474" t="s">
        <v>132</v>
      </c>
      <c r="C23" s="475">
        <v>1</v>
      </c>
      <c r="D23" s="476"/>
      <c r="E23" s="670"/>
      <c r="F23" s="671"/>
      <c r="G23" s="672"/>
      <c r="H23" s="210"/>
      <c r="I23" s="455"/>
      <c r="J23" s="455"/>
      <c r="K23" s="455"/>
      <c r="L23" s="455"/>
      <c r="M23" s="455"/>
      <c r="N23" s="455"/>
      <c r="O23" s="455"/>
    </row>
    <row r="24" spans="1:15" ht="15">
      <c r="A24" s="209"/>
      <c r="B24" s="474" t="s">
        <v>133</v>
      </c>
      <c r="C24" s="478">
        <v>0.25</v>
      </c>
      <c r="D24" s="479"/>
      <c r="E24" s="673"/>
      <c r="F24" s="674"/>
      <c r="G24" s="675"/>
      <c r="H24" s="210"/>
      <c r="I24" s="455"/>
      <c r="J24" s="455"/>
      <c r="K24" s="455"/>
      <c r="L24" s="455"/>
      <c r="M24" s="455"/>
      <c r="N24" s="455"/>
      <c r="O24" s="455"/>
    </row>
    <row r="25" spans="1:15" ht="15" customHeight="1">
      <c r="A25" s="444">
        <v>1</v>
      </c>
      <c r="B25" s="480" t="s">
        <v>230</v>
      </c>
      <c r="C25" s="480"/>
      <c r="D25" s="481" t="s">
        <v>231</v>
      </c>
      <c r="E25" s="482"/>
      <c r="F25" s="482"/>
      <c r="G25" s="482"/>
      <c r="H25" s="481">
        <f>H26+H29+H31</f>
        <v>18.079999999999998</v>
      </c>
      <c r="I25" s="455"/>
      <c r="J25" s="455"/>
      <c r="K25" s="455"/>
      <c r="L25" s="455"/>
      <c r="M25" s="455"/>
      <c r="N25" s="455"/>
      <c r="O25" s="455"/>
    </row>
    <row r="26" spans="1:15" ht="15">
      <c r="A26" s="483">
        <v>1.1000000000000001</v>
      </c>
      <c r="B26" s="484" t="s">
        <v>232</v>
      </c>
      <c r="C26" s="481"/>
      <c r="D26" s="485" t="s">
        <v>233</v>
      </c>
      <c r="E26" s="486" t="s">
        <v>234</v>
      </c>
      <c r="F26" s="485" t="s">
        <v>18</v>
      </c>
      <c r="G26" s="487" t="s">
        <v>235</v>
      </c>
      <c r="H26" s="488">
        <f>SUM(E27+E28)</f>
        <v>7.1999999999999993</v>
      </c>
      <c r="I26" s="455"/>
      <c r="J26" s="455"/>
      <c r="K26" s="455"/>
      <c r="L26" s="455"/>
      <c r="M26" s="455"/>
      <c r="N26" s="455"/>
      <c r="O26" s="455"/>
    </row>
    <row r="27" spans="1:15" ht="15">
      <c r="A27" s="489"/>
      <c r="B27" s="345" t="s">
        <v>236</v>
      </c>
      <c r="C27" s="488">
        <v>1</v>
      </c>
      <c r="D27" s="449" t="s">
        <v>234</v>
      </c>
      <c r="E27" s="448">
        <v>5.6</v>
      </c>
      <c r="F27" s="449" t="s">
        <v>9</v>
      </c>
      <c r="G27" s="450">
        <f>C27</f>
        <v>1</v>
      </c>
      <c r="H27" s="488">
        <f>E27*G27</f>
        <v>5.6</v>
      </c>
      <c r="I27" s="455"/>
      <c r="J27" s="455"/>
      <c r="K27" s="455"/>
      <c r="L27" s="455"/>
      <c r="M27" s="455"/>
      <c r="N27" s="455"/>
      <c r="O27" s="455"/>
    </row>
    <row r="28" spans="1:15" ht="15">
      <c r="A28" s="489"/>
      <c r="B28" s="345" t="s">
        <v>237</v>
      </c>
      <c r="C28" s="488">
        <v>1</v>
      </c>
      <c r="D28" s="449" t="s">
        <v>235</v>
      </c>
      <c r="E28" s="448">
        <v>1.6</v>
      </c>
      <c r="F28" s="449" t="s">
        <v>9</v>
      </c>
      <c r="G28" s="450">
        <f>C28</f>
        <v>1</v>
      </c>
      <c r="H28" s="488">
        <f>E28*G28</f>
        <v>1.6</v>
      </c>
      <c r="I28" s="455"/>
      <c r="J28" s="455"/>
      <c r="K28" s="455"/>
      <c r="L28" s="455"/>
      <c r="M28" s="455"/>
      <c r="N28" s="455"/>
      <c r="O28" s="455"/>
    </row>
    <row r="29" spans="1:15" ht="15">
      <c r="A29" s="483">
        <v>1.2</v>
      </c>
      <c r="B29" s="484" t="s">
        <v>238</v>
      </c>
      <c r="C29" s="481"/>
      <c r="D29" s="485" t="s">
        <v>239</v>
      </c>
      <c r="E29" s="486" t="s">
        <v>234</v>
      </c>
      <c r="F29" s="485"/>
      <c r="G29" s="487"/>
      <c r="H29" s="488">
        <f>H30</f>
        <v>8</v>
      </c>
      <c r="I29" s="455"/>
      <c r="J29" s="455"/>
      <c r="K29" s="455"/>
      <c r="L29" s="455"/>
      <c r="M29" s="455"/>
      <c r="N29" s="455"/>
      <c r="O29" s="455"/>
    </row>
    <row r="30" spans="1:15" ht="15">
      <c r="A30" s="490"/>
      <c r="B30" s="345" t="s">
        <v>240</v>
      </c>
      <c r="C30" s="488">
        <v>1</v>
      </c>
      <c r="D30" s="449" t="s">
        <v>234</v>
      </c>
      <c r="E30" s="448">
        <v>8</v>
      </c>
      <c r="F30" s="449" t="s">
        <v>9</v>
      </c>
      <c r="G30" s="450">
        <f>C30</f>
        <v>1</v>
      </c>
      <c r="H30" s="488">
        <f>E30*G30</f>
        <v>8</v>
      </c>
      <c r="I30" s="455"/>
      <c r="J30" s="455"/>
      <c r="K30" s="455"/>
      <c r="L30" s="455"/>
      <c r="M30" s="455"/>
      <c r="N30" s="455"/>
      <c r="O30" s="455"/>
    </row>
    <row r="31" spans="1:15" ht="15">
      <c r="A31" s="490">
        <v>1.3</v>
      </c>
      <c r="B31" s="484" t="s">
        <v>241</v>
      </c>
      <c r="C31" s="481"/>
      <c r="D31" s="485" t="s">
        <v>242</v>
      </c>
      <c r="E31" s="486" t="s">
        <v>234</v>
      </c>
      <c r="F31" s="485" t="s">
        <v>18</v>
      </c>
      <c r="G31" s="487" t="s">
        <v>235</v>
      </c>
      <c r="H31" s="488">
        <f>H33+H32</f>
        <v>2.88</v>
      </c>
      <c r="I31" s="455"/>
      <c r="J31" s="455"/>
      <c r="K31" s="455"/>
      <c r="L31" s="455"/>
      <c r="M31" s="455"/>
      <c r="N31" s="455"/>
      <c r="O31" s="455"/>
    </row>
    <row r="32" spans="1:15" ht="15">
      <c r="A32" s="491"/>
      <c r="B32" s="345" t="s">
        <v>236</v>
      </c>
      <c r="C32" s="488">
        <v>1</v>
      </c>
      <c r="D32" s="449" t="s">
        <v>234</v>
      </c>
      <c r="E32" s="448">
        <v>2.4</v>
      </c>
      <c r="F32" s="449" t="s">
        <v>9</v>
      </c>
      <c r="G32" s="450">
        <f>C32</f>
        <v>1</v>
      </c>
      <c r="H32" s="488">
        <f>E32*G32</f>
        <v>2.4</v>
      </c>
      <c r="I32" s="455"/>
      <c r="J32" s="455"/>
      <c r="K32" s="455"/>
      <c r="L32" s="455"/>
      <c r="M32" s="455"/>
      <c r="N32" s="455"/>
      <c r="O32" s="455"/>
    </row>
    <row r="33" spans="1:15" ht="15">
      <c r="A33" s="491"/>
      <c r="B33" s="345" t="s">
        <v>243</v>
      </c>
      <c r="C33" s="488">
        <v>0.4</v>
      </c>
      <c r="D33" s="449" t="s">
        <v>235</v>
      </c>
      <c r="E33" s="448">
        <v>1.2</v>
      </c>
      <c r="F33" s="449" t="s">
        <v>9</v>
      </c>
      <c r="G33" s="450">
        <f>C33</f>
        <v>0.4</v>
      </c>
      <c r="H33" s="488">
        <f>SUM(E33*G33)</f>
        <v>0.48</v>
      </c>
      <c r="I33" s="455"/>
      <c r="J33" s="455"/>
      <c r="K33" s="455"/>
      <c r="L33" s="455"/>
      <c r="M33" s="455"/>
      <c r="N33" s="455"/>
      <c r="O33" s="455"/>
    </row>
    <row r="34" spans="1:15" ht="25.5">
      <c r="A34" s="490">
        <v>2</v>
      </c>
      <c r="B34" s="484" t="s">
        <v>244</v>
      </c>
      <c r="C34" s="481"/>
      <c r="D34" s="485" t="s">
        <v>245</v>
      </c>
      <c r="E34" s="486"/>
      <c r="F34" s="485"/>
      <c r="G34" s="487"/>
      <c r="H34" s="481">
        <f>H35</f>
        <v>2.94</v>
      </c>
      <c r="I34" s="455"/>
      <c r="J34" s="455"/>
      <c r="K34" s="455"/>
      <c r="L34" s="455"/>
      <c r="M34" s="455"/>
      <c r="N34" s="455"/>
      <c r="O34" s="455"/>
    </row>
    <row r="35" spans="1:15" ht="25.5">
      <c r="A35" s="491"/>
      <c r="B35" s="345" t="s">
        <v>246</v>
      </c>
      <c r="C35" s="488">
        <v>2</v>
      </c>
      <c r="D35" s="449" t="s">
        <v>247</v>
      </c>
      <c r="E35" s="448">
        <v>1.47</v>
      </c>
      <c r="F35" s="449" t="s">
        <v>9</v>
      </c>
      <c r="G35" s="450">
        <f>C35</f>
        <v>2</v>
      </c>
      <c r="H35" s="488">
        <f>E35*G35</f>
        <v>2.94</v>
      </c>
      <c r="I35" s="455"/>
      <c r="J35" s="455"/>
      <c r="K35" s="455"/>
      <c r="L35" s="455"/>
      <c r="M35" s="455"/>
      <c r="N35" s="455"/>
      <c r="O35" s="455"/>
    </row>
    <row r="36" spans="1:15" ht="25.5">
      <c r="A36" s="490">
        <v>3</v>
      </c>
      <c r="B36" s="484" t="s">
        <v>248</v>
      </c>
      <c r="C36" s="481"/>
      <c r="D36" s="485" t="s">
        <v>249</v>
      </c>
      <c r="E36" s="486"/>
      <c r="F36" s="485"/>
      <c r="G36" s="487"/>
      <c r="H36" s="481">
        <f>H37</f>
        <v>1.02</v>
      </c>
      <c r="I36" s="455"/>
      <c r="J36" s="455"/>
      <c r="K36" s="455"/>
      <c r="L36" s="455"/>
      <c r="M36" s="455"/>
      <c r="N36" s="455"/>
      <c r="O36" s="455"/>
    </row>
    <row r="37" spans="1:15" ht="15">
      <c r="A37" s="491"/>
      <c r="B37" s="345" t="s">
        <v>246</v>
      </c>
      <c r="C37" s="488">
        <v>2</v>
      </c>
      <c r="D37" s="449" t="s">
        <v>250</v>
      </c>
      <c r="E37" s="448">
        <v>0.51</v>
      </c>
      <c r="F37" s="449" t="s">
        <v>9</v>
      </c>
      <c r="G37" s="450">
        <f>C37</f>
        <v>2</v>
      </c>
      <c r="H37" s="488">
        <f>E37*G37</f>
        <v>1.02</v>
      </c>
      <c r="I37" s="455"/>
      <c r="J37" s="455"/>
      <c r="K37" s="455"/>
      <c r="L37" s="455"/>
      <c r="M37" s="455"/>
      <c r="N37" s="455"/>
      <c r="O37" s="455"/>
    </row>
    <row r="38" spans="1:15" ht="25.5">
      <c r="A38" s="490">
        <v>4</v>
      </c>
      <c r="B38" s="484" t="s">
        <v>251</v>
      </c>
      <c r="C38" s="481"/>
      <c r="D38" s="485" t="s">
        <v>252</v>
      </c>
      <c r="E38" s="486" t="s">
        <v>234</v>
      </c>
      <c r="F38" s="485" t="s">
        <v>18</v>
      </c>
      <c r="G38" s="487" t="s">
        <v>235</v>
      </c>
      <c r="H38" s="481">
        <f>H39+H40</f>
        <v>5.6</v>
      </c>
      <c r="I38" s="455"/>
      <c r="J38" s="455"/>
      <c r="K38" s="455"/>
      <c r="L38" s="455"/>
      <c r="M38" s="455"/>
      <c r="N38" s="455"/>
      <c r="O38" s="455"/>
    </row>
    <row r="39" spans="1:15" ht="15">
      <c r="A39" s="491"/>
      <c r="B39" s="345" t="s">
        <v>253</v>
      </c>
      <c r="C39" s="488">
        <v>1</v>
      </c>
      <c r="D39" s="449" t="s">
        <v>234</v>
      </c>
      <c r="E39" s="448">
        <v>4</v>
      </c>
      <c r="F39" s="449" t="s">
        <v>9</v>
      </c>
      <c r="G39" s="450">
        <f>C39</f>
        <v>1</v>
      </c>
      <c r="H39" s="488">
        <f>E39*G39</f>
        <v>4</v>
      </c>
      <c r="I39" s="455"/>
      <c r="J39" s="455"/>
      <c r="K39" s="455"/>
      <c r="L39" s="455"/>
      <c r="M39" s="455"/>
      <c r="N39" s="455"/>
      <c r="O39" s="455"/>
    </row>
    <row r="40" spans="1:15" ht="15">
      <c r="A40" s="491"/>
      <c r="B40" s="345" t="s">
        <v>254</v>
      </c>
      <c r="C40" s="488">
        <v>1</v>
      </c>
      <c r="D40" s="449" t="s">
        <v>235</v>
      </c>
      <c r="E40" s="448">
        <v>1.6</v>
      </c>
      <c r="F40" s="449" t="s">
        <v>9</v>
      </c>
      <c r="G40" s="450">
        <f>C40</f>
        <v>1</v>
      </c>
      <c r="H40" s="488">
        <f>E40*G40</f>
        <v>1.6</v>
      </c>
      <c r="I40" s="455"/>
      <c r="J40" s="455"/>
      <c r="K40" s="455"/>
      <c r="L40" s="455"/>
      <c r="M40" s="455"/>
      <c r="N40" s="455"/>
      <c r="O40" s="455"/>
    </row>
    <row r="41" spans="1:15" ht="15">
      <c r="A41" s="490">
        <v>5</v>
      </c>
      <c r="B41" s="484" t="s">
        <v>255</v>
      </c>
      <c r="C41" s="481"/>
      <c r="D41" s="485" t="s">
        <v>256</v>
      </c>
      <c r="E41" s="448"/>
      <c r="F41" s="449"/>
      <c r="G41" s="450"/>
      <c r="H41" s="481">
        <f>H42</f>
        <v>8</v>
      </c>
      <c r="I41" s="455"/>
      <c r="J41" s="455"/>
      <c r="K41" s="455"/>
      <c r="L41" s="455"/>
      <c r="M41" s="455"/>
      <c r="N41" s="455"/>
      <c r="O41" s="455"/>
    </row>
    <row r="42" spans="1:15" ht="15">
      <c r="A42" s="491"/>
      <c r="B42" s="345" t="s">
        <v>253</v>
      </c>
      <c r="C42" s="488">
        <v>1</v>
      </c>
      <c r="D42" s="449" t="s">
        <v>234</v>
      </c>
      <c r="E42" s="448">
        <v>8</v>
      </c>
      <c r="F42" s="449" t="s">
        <v>9</v>
      </c>
      <c r="G42" s="450">
        <f>C42</f>
        <v>1</v>
      </c>
      <c r="H42" s="488">
        <f>E42*G42</f>
        <v>8</v>
      </c>
      <c r="I42" s="455"/>
      <c r="J42" s="455"/>
      <c r="K42" s="455"/>
      <c r="L42" s="455"/>
      <c r="M42" s="455"/>
      <c r="N42" s="455"/>
      <c r="O42" s="455"/>
    </row>
    <row r="43" spans="1:15" ht="25.5">
      <c r="A43" s="490">
        <v>6</v>
      </c>
      <c r="B43" s="484" t="s">
        <v>257</v>
      </c>
      <c r="C43" s="481"/>
      <c r="D43" s="485"/>
      <c r="E43" s="486" t="s">
        <v>234</v>
      </c>
      <c r="F43" s="485" t="s">
        <v>18</v>
      </c>
      <c r="G43" s="487" t="s">
        <v>235</v>
      </c>
      <c r="H43" s="481">
        <f>SUM(E44+E45)</f>
        <v>8.8000000000000007</v>
      </c>
      <c r="I43" s="455"/>
      <c r="J43" s="455"/>
      <c r="K43" s="455"/>
      <c r="L43" s="455"/>
      <c r="M43" s="455"/>
      <c r="N43" s="455"/>
      <c r="O43" s="455"/>
    </row>
    <row r="44" spans="1:15" ht="15">
      <c r="A44" s="491"/>
      <c r="B44" s="345" t="s">
        <v>236</v>
      </c>
      <c r="C44" s="488">
        <v>1</v>
      </c>
      <c r="D44" s="449" t="s">
        <v>234</v>
      </c>
      <c r="E44" s="448">
        <v>8</v>
      </c>
      <c r="F44" s="449" t="s">
        <v>9</v>
      </c>
      <c r="G44" s="450">
        <f>C44</f>
        <v>1</v>
      </c>
      <c r="H44" s="488">
        <f>E44*G44</f>
        <v>8</v>
      </c>
      <c r="I44" s="455"/>
      <c r="J44" s="455"/>
      <c r="K44" s="455"/>
      <c r="L44" s="455"/>
      <c r="M44" s="455"/>
      <c r="N44" s="455"/>
      <c r="O44" s="455"/>
    </row>
    <row r="45" spans="1:15" ht="15">
      <c r="A45" s="491"/>
      <c r="B45" s="345" t="s">
        <v>258</v>
      </c>
      <c r="C45" s="488">
        <v>1</v>
      </c>
      <c r="D45" s="449" t="s">
        <v>235</v>
      </c>
      <c r="E45" s="448">
        <v>0.8</v>
      </c>
      <c r="F45" s="449" t="s">
        <v>9</v>
      </c>
      <c r="G45" s="450">
        <f>C45</f>
        <v>1</v>
      </c>
      <c r="H45" s="488">
        <f>E45*G45</f>
        <v>0.8</v>
      </c>
      <c r="I45" s="455"/>
      <c r="J45" s="455"/>
      <c r="K45" s="455"/>
      <c r="L45" s="455"/>
      <c r="M45" s="455"/>
      <c r="N45" s="455"/>
      <c r="O45" s="455"/>
    </row>
    <row r="46" spans="1:15" ht="51">
      <c r="A46" s="492">
        <v>7</v>
      </c>
      <c r="B46" s="493" t="s">
        <v>259</v>
      </c>
      <c r="C46" s="494">
        <v>1</v>
      </c>
      <c r="D46" s="446" t="s">
        <v>260</v>
      </c>
      <c r="E46" s="445">
        <v>300</v>
      </c>
      <c r="F46" s="446" t="s">
        <v>9</v>
      </c>
      <c r="G46" s="447">
        <v>1</v>
      </c>
      <c r="H46" s="495">
        <f>E46*G46</f>
        <v>300</v>
      </c>
      <c r="I46" s="455"/>
      <c r="J46" s="455"/>
      <c r="K46" s="455"/>
      <c r="L46" s="455"/>
      <c r="M46" s="455"/>
      <c r="N46" s="455"/>
      <c r="O46" s="455"/>
    </row>
    <row r="47" spans="1:15" ht="15">
      <c r="A47" s="491"/>
      <c r="B47" s="484" t="s">
        <v>261</v>
      </c>
      <c r="C47" s="488"/>
      <c r="D47" s="449"/>
      <c r="E47" s="448"/>
      <c r="F47" s="449"/>
      <c r="G47" s="450"/>
      <c r="H47" s="481">
        <f>H41+H38+H36+H34+H31+H25+H43+H46</f>
        <v>347.32</v>
      </c>
      <c r="I47" s="455"/>
      <c r="J47" s="455"/>
      <c r="K47" s="455"/>
      <c r="L47" s="455"/>
      <c r="M47" s="455"/>
      <c r="N47" s="455"/>
      <c r="O47" s="455"/>
    </row>
    <row r="48" spans="1:15" ht="15">
      <c r="A48" s="490">
        <v>8</v>
      </c>
      <c r="B48" s="484" t="s">
        <v>262</v>
      </c>
      <c r="C48" s="488"/>
      <c r="D48" s="449"/>
      <c r="E48" s="448">
        <f>H47</f>
        <v>347.32</v>
      </c>
      <c r="F48" s="449" t="s">
        <v>9</v>
      </c>
      <c r="G48" s="496">
        <f>H49</f>
        <v>212.58503401360545</v>
      </c>
      <c r="H48" s="497">
        <f>E48*G48</f>
        <v>73835.034013605444</v>
      </c>
      <c r="I48" s="455"/>
      <c r="J48" s="455"/>
      <c r="K48" s="455"/>
      <c r="L48" s="455"/>
      <c r="M48" s="455"/>
      <c r="N48" s="455"/>
      <c r="O48" s="455"/>
    </row>
    <row r="49" spans="1:15" ht="15.75" customHeight="1">
      <c r="A49" s="491"/>
      <c r="B49" s="345" t="s">
        <v>263</v>
      </c>
      <c r="C49" s="488"/>
      <c r="D49" s="449"/>
      <c r="E49" s="448"/>
      <c r="F49" s="449"/>
      <c r="G49" s="450"/>
      <c r="H49" s="498">
        <f>E50/E51*E52</f>
        <v>212.58503401360545</v>
      </c>
      <c r="I49" s="455"/>
      <c r="J49" s="455"/>
      <c r="K49" s="455"/>
      <c r="L49" s="455"/>
      <c r="M49" s="455"/>
      <c r="N49" s="455"/>
      <c r="O49" s="455"/>
    </row>
    <row r="50" spans="1:15" ht="15.75" customHeight="1">
      <c r="A50" s="491"/>
      <c r="B50" s="345" t="s">
        <v>264</v>
      </c>
      <c r="C50" s="488"/>
      <c r="D50" s="449"/>
      <c r="E50" s="448">
        <v>12500</v>
      </c>
      <c r="F50" s="449"/>
      <c r="G50" s="450"/>
      <c r="H50" s="481"/>
      <c r="I50" s="455"/>
      <c r="J50" s="455"/>
      <c r="K50" s="455"/>
      <c r="L50" s="455"/>
      <c r="M50" s="455"/>
      <c r="N50" s="455"/>
      <c r="O50" s="455"/>
    </row>
    <row r="51" spans="1:15" ht="15.75" customHeight="1">
      <c r="A51" s="491"/>
      <c r="B51" s="345" t="s">
        <v>265</v>
      </c>
      <c r="C51" s="488"/>
      <c r="D51" s="449"/>
      <c r="E51" s="448">
        <v>147</v>
      </c>
      <c r="F51" s="449"/>
      <c r="G51" s="450"/>
      <c r="H51" s="481"/>
      <c r="I51" s="455"/>
      <c r="J51" s="455"/>
      <c r="K51" s="455"/>
      <c r="L51" s="455"/>
      <c r="M51" s="455"/>
      <c r="N51" s="455"/>
      <c r="O51" s="455"/>
    </row>
    <row r="52" spans="1:15" ht="15.75" customHeight="1">
      <c r="A52" s="491"/>
      <c r="B52" s="345" t="s">
        <v>266</v>
      </c>
      <c r="C52" s="488"/>
      <c r="D52" s="449"/>
      <c r="E52" s="448">
        <v>2.5</v>
      </c>
      <c r="F52" s="449"/>
      <c r="G52" s="450"/>
      <c r="H52" s="481"/>
      <c r="I52" s="455"/>
      <c r="J52" s="455"/>
      <c r="K52" s="455"/>
      <c r="L52" s="455"/>
      <c r="M52" s="455"/>
      <c r="N52" s="455"/>
      <c r="O52" s="455"/>
    </row>
    <row r="53" spans="1:15" ht="15.75" customHeight="1">
      <c r="A53" s="491"/>
      <c r="B53" s="345"/>
      <c r="C53" s="488"/>
      <c r="D53" s="449"/>
      <c r="E53" s="448"/>
      <c r="F53" s="449"/>
      <c r="G53" s="450"/>
      <c r="H53" s="481"/>
      <c r="I53" s="455"/>
      <c r="J53" s="455"/>
      <c r="K53" s="455"/>
      <c r="L53" s="455"/>
      <c r="M53" s="455"/>
      <c r="N53" s="455"/>
      <c r="O53" s="455"/>
    </row>
    <row r="54" spans="1:15" ht="15.75" customHeight="1">
      <c r="A54" s="491">
        <v>10</v>
      </c>
      <c r="B54" s="345" t="s">
        <v>267</v>
      </c>
      <c r="C54" s="488"/>
      <c r="D54" s="499">
        <v>0.1</v>
      </c>
      <c r="E54" s="500">
        <f>H48</f>
        <v>73835.034013605444</v>
      </c>
      <c r="F54" s="449" t="s">
        <v>9</v>
      </c>
      <c r="G54" s="501">
        <f>D54</f>
        <v>0.1</v>
      </c>
      <c r="H54" s="481">
        <f>E54*G54</f>
        <v>7383.5034013605446</v>
      </c>
      <c r="I54" s="455"/>
      <c r="J54" s="455"/>
      <c r="K54" s="455"/>
      <c r="L54" s="455"/>
      <c r="M54" s="455"/>
      <c r="N54" s="455"/>
      <c r="O54" s="455"/>
    </row>
    <row r="55" spans="1:15" ht="15.75" customHeight="1">
      <c r="A55" s="490">
        <v>11</v>
      </c>
      <c r="B55" s="484" t="s">
        <v>268</v>
      </c>
      <c r="C55" s="481"/>
      <c r="D55" s="485"/>
      <c r="E55" s="502">
        <f>H48</f>
        <v>73835.034013605444</v>
      </c>
      <c r="F55" s="485" t="s">
        <v>18</v>
      </c>
      <c r="G55" s="487">
        <f>H54</f>
        <v>7383.5034013605446</v>
      </c>
      <c r="H55" s="481">
        <f>E55+G55</f>
        <v>81218.537414965991</v>
      </c>
      <c r="I55" s="455"/>
      <c r="J55" s="455"/>
      <c r="K55" s="455"/>
      <c r="L55" s="455"/>
      <c r="M55" s="455"/>
      <c r="N55" s="455"/>
      <c r="O55" s="455"/>
    </row>
    <row r="56" spans="1:15" ht="33.75">
      <c r="A56" s="212">
        <v>6</v>
      </c>
      <c r="B56" s="213" t="s">
        <v>14</v>
      </c>
      <c r="C56" s="214">
        <v>0.18</v>
      </c>
      <c r="D56" s="503" t="s">
        <v>134</v>
      </c>
      <c r="E56" s="504">
        <f>H55</f>
        <v>81218.537414965991</v>
      </c>
      <c r="F56" s="215" t="s">
        <v>35</v>
      </c>
      <c r="G56" s="215">
        <v>0.18</v>
      </c>
      <c r="H56" s="211">
        <f>ROUND((E56*G56),2)</f>
        <v>14619.34</v>
      </c>
      <c r="I56" s="455"/>
      <c r="J56" s="455"/>
      <c r="K56" s="455"/>
      <c r="L56" s="455"/>
      <c r="M56" s="455"/>
      <c r="N56" s="455"/>
      <c r="O56" s="455"/>
    </row>
    <row r="57" spans="1:15" ht="15">
      <c r="A57" s="676" t="s">
        <v>135</v>
      </c>
      <c r="B57" s="677"/>
      <c r="C57" s="677"/>
      <c r="D57" s="677"/>
      <c r="E57" s="677"/>
      <c r="F57" s="677"/>
      <c r="G57" s="678"/>
      <c r="H57" s="216">
        <f>H55+H56</f>
        <v>95837.877414965988</v>
      </c>
      <c r="I57" s="455"/>
      <c r="J57" s="455"/>
      <c r="K57" s="455"/>
      <c r="L57" s="455"/>
      <c r="M57" s="455"/>
      <c r="N57" s="455"/>
      <c r="O57" s="455"/>
    </row>
    <row r="60" spans="1:15" ht="15">
      <c r="B60" s="454"/>
      <c r="C60" s="505"/>
      <c r="D60" s="505"/>
      <c r="E60" s="454"/>
      <c r="F60" s="454"/>
      <c r="G60" s="454"/>
      <c r="H60" s="455"/>
    </row>
    <row r="61" spans="1:15" ht="15">
      <c r="B61" s="454"/>
      <c r="C61" s="505"/>
      <c r="D61" s="505"/>
      <c r="E61" s="454"/>
      <c r="F61" s="454"/>
      <c r="G61" s="454"/>
      <c r="H61" s="455"/>
    </row>
    <row r="62" spans="1:15" ht="15">
      <c r="B62" s="506" t="s">
        <v>283</v>
      </c>
      <c r="C62" s="505"/>
      <c r="D62" s="505" t="s">
        <v>269</v>
      </c>
      <c r="E62" s="454" t="s">
        <v>196</v>
      </c>
      <c r="F62" s="454"/>
      <c r="G62" s="454"/>
      <c r="H62" s="455"/>
    </row>
    <row r="63" spans="1:15">
      <c r="E63" s="166"/>
      <c r="F63" s="166"/>
      <c r="G63" s="166"/>
    </row>
  </sheetData>
  <mergeCells count="17">
    <mergeCell ref="B14:G14"/>
    <mergeCell ref="E15:G15"/>
    <mergeCell ref="E16:G16"/>
    <mergeCell ref="E18:G24"/>
    <mergeCell ref="A57:G57"/>
    <mergeCell ref="B13:G13"/>
    <mergeCell ref="B2:C2"/>
    <mergeCell ref="D3:H3"/>
    <mergeCell ref="B4:D4"/>
    <mergeCell ref="F4:O4"/>
    <mergeCell ref="B5:C5"/>
    <mergeCell ref="F5:O5"/>
    <mergeCell ref="B6:C6"/>
    <mergeCell ref="F6:O6"/>
    <mergeCell ref="A10:H10"/>
    <mergeCell ref="A11:H11"/>
    <mergeCell ref="B12:H12"/>
  </mergeCells>
  <pageMargins left="0.7" right="0.7" top="0.75" bottom="0.75" header="0.3" footer="0.3"/>
  <pageSetup paperSize="9" scale="74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0"/>
  <sheetViews>
    <sheetView view="pageBreakPreview" topLeftCell="A4" zoomScaleNormal="100" zoomScaleSheetLayoutView="100" workbookViewId="0">
      <selection activeCell="C16" sqref="C16:D16"/>
    </sheetView>
  </sheetViews>
  <sheetFormatPr defaultColWidth="9.140625" defaultRowHeight="12.75"/>
  <cols>
    <col min="1" max="1" width="3.42578125" style="320" customWidth="1"/>
    <col min="2" max="2" width="11.42578125" style="320" customWidth="1"/>
    <col min="3" max="3" width="20.5703125" style="320" customWidth="1"/>
    <col min="4" max="4" width="6.5703125" style="320" customWidth="1"/>
    <col min="5" max="5" width="2.42578125" style="320" customWidth="1"/>
    <col min="6" max="6" width="5.5703125" style="320" customWidth="1"/>
    <col min="7" max="7" width="2.42578125" style="320" customWidth="1"/>
    <col min="8" max="8" width="5.5703125" style="320" customWidth="1"/>
    <col min="9" max="9" width="2.42578125" style="320" customWidth="1"/>
    <col min="10" max="10" width="6.5703125" style="320" customWidth="1"/>
    <col min="11" max="11" width="2.42578125" style="320" customWidth="1"/>
    <col min="12" max="12" width="5.5703125" style="320" customWidth="1"/>
    <col min="13" max="13" width="2.42578125" style="320" customWidth="1"/>
    <col min="14" max="14" width="5.5703125" style="320" customWidth="1"/>
    <col min="15" max="15" width="5.140625" style="320" customWidth="1"/>
    <col min="16" max="16" width="5.5703125" style="320" customWidth="1"/>
    <col min="17" max="17" width="10" style="320" customWidth="1"/>
    <col min="18" max="16384" width="9.140625" style="320"/>
  </cols>
  <sheetData>
    <row r="1" spans="1:17">
      <c r="A1" s="301"/>
      <c r="B1" s="302"/>
      <c r="C1" s="303"/>
      <c r="D1" s="303"/>
      <c r="E1" s="303"/>
      <c r="F1" s="303"/>
      <c r="G1" s="296"/>
      <c r="H1" s="296"/>
      <c r="I1" s="296"/>
      <c r="J1" s="296"/>
      <c r="K1" s="296"/>
      <c r="L1" s="528" t="s">
        <v>174</v>
      </c>
      <c r="M1" s="528"/>
      <c r="N1" s="528"/>
      <c r="O1" s="528"/>
      <c r="P1" s="528"/>
      <c r="Q1" s="528"/>
    </row>
    <row r="2" spans="1:17">
      <c r="A2" s="247"/>
      <c r="B2" s="246"/>
      <c r="C2" s="245"/>
      <c r="D2" s="245"/>
      <c r="E2" s="245"/>
      <c r="F2" s="245"/>
      <c r="G2" s="245"/>
      <c r="H2" s="245"/>
      <c r="I2" s="245"/>
      <c r="J2" s="245"/>
      <c r="K2" s="245"/>
      <c r="L2" s="693" t="s">
        <v>175</v>
      </c>
      <c r="M2" s="693"/>
      <c r="N2" s="693"/>
      <c r="O2" s="693"/>
      <c r="P2" s="693"/>
      <c r="Q2" s="693"/>
    </row>
    <row r="3" spans="1:17">
      <c r="A3" s="10"/>
      <c r="B3" s="311"/>
      <c r="C3" s="311"/>
      <c r="D3" s="2"/>
      <c r="E3" s="2"/>
      <c r="F3" s="2"/>
      <c r="G3" s="2"/>
      <c r="H3" s="248"/>
      <c r="I3" s="3"/>
      <c r="J3" s="3"/>
      <c r="K3" s="3"/>
      <c r="L3" s="529" t="s">
        <v>190</v>
      </c>
      <c r="M3" s="529"/>
      <c r="N3" s="529"/>
      <c r="O3" s="529"/>
      <c r="P3" s="529"/>
      <c r="Q3" s="529"/>
    </row>
    <row r="4" spans="1:17" ht="20.100000000000001" customHeight="1">
      <c r="A4" s="10"/>
      <c r="B4" s="312"/>
      <c r="C4" s="312"/>
      <c r="D4" s="293"/>
      <c r="E4" s="293"/>
      <c r="F4" s="293"/>
      <c r="G4" s="293"/>
      <c r="H4" s="293"/>
      <c r="I4" s="312"/>
      <c r="J4" s="312"/>
      <c r="K4" s="312"/>
      <c r="L4" s="694" t="s">
        <v>288</v>
      </c>
      <c r="M4" s="694"/>
      <c r="N4" s="694"/>
      <c r="O4" s="694"/>
      <c r="P4" s="694"/>
      <c r="Q4" s="694"/>
    </row>
    <row r="5" spans="1:17" ht="20.100000000000001" customHeight="1">
      <c r="A5" s="10"/>
      <c r="B5" s="304"/>
      <c r="C5" s="304"/>
      <c r="D5" s="294"/>
      <c r="E5" s="294"/>
      <c r="F5" s="294"/>
      <c r="G5" s="294"/>
      <c r="H5" s="294"/>
      <c r="I5" s="244"/>
      <c r="J5" s="244"/>
      <c r="K5" s="244"/>
      <c r="L5" s="564" t="s">
        <v>285</v>
      </c>
      <c r="M5" s="564"/>
      <c r="N5" s="564"/>
      <c r="O5" s="564"/>
      <c r="P5" s="564"/>
      <c r="Q5" s="564"/>
    </row>
    <row r="6" spans="1:17">
      <c r="A6" s="10"/>
      <c r="B6" s="306"/>
      <c r="C6" s="306"/>
      <c r="D6" s="292"/>
      <c r="E6" s="292"/>
      <c r="F6" s="292"/>
      <c r="G6" s="292"/>
      <c r="H6" s="292"/>
      <c r="I6" s="312"/>
      <c r="J6" s="312"/>
      <c r="K6" s="312"/>
      <c r="L6" s="312"/>
      <c r="M6" s="312"/>
      <c r="N6" s="312"/>
      <c r="O6" s="312"/>
      <c r="P6" s="312"/>
      <c r="Q6" s="312"/>
    </row>
    <row r="7" spans="1:17">
      <c r="A7" s="691" t="s">
        <v>293</v>
      </c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</row>
    <row r="8" spans="1:17">
      <c r="A8" s="692" t="s">
        <v>144</v>
      </c>
      <c r="B8" s="692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  <c r="Q8" s="692"/>
    </row>
    <row r="9" spans="1:17">
      <c r="A9" s="243"/>
      <c r="B9" s="242"/>
      <c r="C9" s="153"/>
      <c r="D9" s="153"/>
      <c r="E9" s="153"/>
      <c r="F9" s="153"/>
      <c r="G9" s="153"/>
      <c r="H9" s="153"/>
      <c r="I9" s="241"/>
      <c r="J9" s="241"/>
      <c r="K9" s="241"/>
      <c r="L9" s="241"/>
      <c r="M9" s="241"/>
      <c r="N9" s="241"/>
      <c r="O9" s="241"/>
      <c r="P9" s="241"/>
      <c r="Q9" s="240"/>
    </row>
    <row r="10" spans="1:17" ht="30.75" customHeight="1">
      <c r="A10" s="679" t="s">
        <v>296</v>
      </c>
      <c r="B10" s="679"/>
      <c r="C10" s="679"/>
      <c r="D10" s="679"/>
      <c r="E10" s="679"/>
      <c r="F10" s="679"/>
      <c r="G10" s="679"/>
      <c r="H10" s="679"/>
      <c r="I10" s="679"/>
      <c r="J10" s="679"/>
      <c r="K10" s="679"/>
      <c r="L10" s="679"/>
      <c r="M10" s="679"/>
      <c r="N10" s="679"/>
      <c r="O10" s="679"/>
      <c r="P10" s="679"/>
      <c r="Q10" s="679"/>
    </row>
    <row r="11" spans="1:17">
      <c r="A11" s="679" t="s">
        <v>176</v>
      </c>
      <c r="B11" s="679"/>
      <c r="C11" s="679"/>
      <c r="D11" s="679"/>
      <c r="E11" s="679"/>
      <c r="F11" s="679"/>
      <c r="G11" s="679"/>
      <c r="H11" s="679"/>
      <c r="I11" s="679"/>
      <c r="J11" s="679"/>
      <c r="K11" s="679"/>
      <c r="L11" s="679"/>
      <c r="M11" s="679"/>
      <c r="N11" s="679"/>
      <c r="O11" s="679"/>
      <c r="P11" s="679"/>
      <c r="Q11" s="679"/>
    </row>
    <row r="12" spans="1:17">
      <c r="A12" s="679" t="s">
        <v>187</v>
      </c>
      <c r="B12" s="679"/>
      <c r="C12" s="679"/>
      <c r="D12" s="679"/>
      <c r="E12" s="679"/>
      <c r="F12" s="679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</row>
    <row r="13" spans="1:17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</row>
    <row r="14" spans="1:17" ht="89.25">
      <c r="A14" s="322" t="s">
        <v>0</v>
      </c>
      <c r="B14" s="323" t="s">
        <v>1</v>
      </c>
      <c r="C14" s="688" t="s">
        <v>2</v>
      </c>
      <c r="D14" s="689"/>
      <c r="E14" s="688" t="s">
        <v>3</v>
      </c>
      <c r="F14" s="690"/>
      <c r="G14" s="690"/>
      <c r="H14" s="690"/>
      <c r="I14" s="690"/>
      <c r="J14" s="690"/>
      <c r="K14" s="690"/>
      <c r="L14" s="690"/>
      <c r="M14" s="690"/>
      <c r="N14" s="690"/>
      <c r="O14" s="690"/>
      <c r="P14" s="690"/>
      <c r="Q14" s="324" t="s">
        <v>192</v>
      </c>
    </row>
    <row r="15" spans="1:17">
      <c r="A15" s="325">
        <v>1</v>
      </c>
      <c r="B15" s="326">
        <v>2</v>
      </c>
      <c r="C15" s="681">
        <v>3</v>
      </c>
      <c r="D15" s="682"/>
      <c r="E15" s="683">
        <v>4</v>
      </c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684"/>
      <c r="Q15" s="327">
        <v>5</v>
      </c>
    </row>
    <row r="16" spans="1:17" ht="123" customHeight="1">
      <c r="A16" s="328" t="s">
        <v>4</v>
      </c>
      <c r="B16" s="438" t="s">
        <v>301</v>
      </c>
      <c r="C16" s="685" t="s">
        <v>143</v>
      </c>
      <c r="D16" s="686"/>
      <c r="E16" s="318" t="s">
        <v>17</v>
      </c>
      <c r="F16" s="239">
        <f>D17</f>
        <v>55.88</v>
      </c>
      <c r="G16" s="237" t="s">
        <v>18</v>
      </c>
      <c r="H16" s="237">
        <f>D19</f>
        <v>0.25</v>
      </c>
      <c r="I16" s="237" t="s">
        <v>9</v>
      </c>
      <c r="J16" s="239">
        <f>D18</f>
        <v>189.64</v>
      </c>
      <c r="K16" s="238" t="s">
        <v>19</v>
      </c>
      <c r="L16" s="236">
        <f>D23</f>
        <v>3.95</v>
      </c>
      <c r="M16" s="237" t="s">
        <v>9</v>
      </c>
      <c r="N16" s="236">
        <f>D20</f>
        <v>0.4</v>
      </c>
      <c r="O16" s="236" t="s">
        <v>9</v>
      </c>
      <c r="P16" s="236">
        <v>1.2</v>
      </c>
      <c r="Q16" s="235">
        <f>ROUND((F16+H16*J16)*L16*N16*P16*H17,2)</f>
        <v>195837.84</v>
      </c>
    </row>
    <row r="17" spans="1:17">
      <c r="A17" s="329"/>
      <c r="B17" s="330"/>
      <c r="C17" s="331" t="s">
        <v>142</v>
      </c>
      <c r="D17" s="332">
        <v>55.88</v>
      </c>
      <c r="E17" s="319"/>
      <c r="F17" s="234"/>
      <c r="G17" s="234" t="s">
        <v>9</v>
      </c>
      <c r="H17" s="234">
        <f>D22</f>
        <v>1000</v>
      </c>
      <c r="I17" s="234"/>
      <c r="J17" s="234"/>
      <c r="K17" s="233"/>
      <c r="L17" s="232"/>
      <c r="M17" s="232"/>
      <c r="N17" s="232"/>
      <c r="O17" s="232"/>
      <c r="P17" s="232"/>
      <c r="Q17" s="231"/>
    </row>
    <row r="18" spans="1:17">
      <c r="A18" s="329"/>
      <c r="B18" s="330"/>
      <c r="C18" s="331" t="s">
        <v>141</v>
      </c>
      <c r="D18" s="333">
        <v>189.64</v>
      </c>
      <c r="E18" s="234"/>
      <c r="F18" s="234"/>
      <c r="G18" s="234"/>
      <c r="H18" s="233"/>
      <c r="I18" s="233"/>
      <c r="J18" s="233"/>
      <c r="K18" s="233"/>
      <c r="L18" s="232"/>
      <c r="M18" s="232"/>
      <c r="N18" s="232"/>
      <c r="O18" s="232"/>
      <c r="P18" s="232"/>
      <c r="Q18" s="231"/>
    </row>
    <row r="19" spans="1:17">
      <c r="A19" s="329"/>
      <c r="B19" s="330"/>
      <c r="C19" s="331" t="s">
        <v>140</v>
      </c>
      <c r="D19" s="331">
        <f>250*10/10000</f>
        <v>0.25</v>
      </c>
      <c r="E19" s="234"/>
      <c r="F19" s="234"/>
      <c r="G19" s="234"/>
      <c r="H19" s="233"/>
      <c r="I19" s="233"/>
      <c r="J19" s="233"/>
      <c r="K19" s="233"/>
      <c r="L19" s="232"/>
      <c r="M19" s="232"/>
      <c r="N19" s="232"/>
      <c r="O19" s="232"/>
      <c r="P19" s="232"/>
      <c r="Q19" s="231"/>
    </row>
    <row r="20" spans="1:17" ht="51">
      <c r="A20" s="329"/>
      <c r="B20" s="330"/>
      <c r="C20" s="334" t="s">
        <v>185</v>
      </c>
      <c r="D20" s="333">
        <v>0.4</v>
      </c>
      <c r="E20" s="234"/>
      <c r="F20" s="234"/>
      <c r="G20" s="234"/>
      <c r="H20" s="233"/>
      <c r="I20" s="233"/>
      <c r="J20" s="233"/>
      <c r="K20" s="233"/>
      <c r="L20" s="232"/>
      <c r="M20" s="232"/>
      <c r="N20" s="232"/>
      <c r="O20" s="232"/>
      <c r="P20" s="232"/>
      <c r="Q20" s="231"/>
    </row>
    <row r="21" spans="1:17" ht="52.5" customHeight="1">
      <c r="A21" s="329"/>
      <c r="B21" s="330"/>
      <c r="C21" s="334" t="s">
        <v>145</v>
      </c>
      <c r="D21" s="333">
        <v>1.2</v>
      </c>
      <c r="E21" s="234"/>
      <c r="F21" s="234"/>
      <c r="G21" s="234"/>
      <c r="H21" s="233"/>
      <c r="I21" s="233"/>
      <c r="J21" s="233"/>
      <c r="K21" s="233"/>
      <c r="L21" s="232"/>
      <c r="M21" s="232"/>
      <c r="N21" s="232"/>
      <c r="O21" s="232"/>
      <c r="P21" s="232"/>
      <c r="Q21" s="231"/>
    </row>
    <row r="22" spans="1:17" ht="17.25" customHeight="1">
      <c r="A22" s="329"/>
      <c r="B22" s="330"/>
      <c r="C22" s="334" t="s">
        <v>195</v>
      </c>
      <c r="D22" s="333">
        <v>1000</v>
      </c>
      <c r="E22" s="234"/>
      <c r="F22" s="234"/>
      <c r="G22" s="234"/>
      <c r="H22" s="233"/>
      <c r="I22" s="233"/>
      <c r="J22" s="233"/>
      <c r="K22" s="233"/>
      <c r="L22" s="232"/>
      <c r="M22" s="232"/>
      <c r="N22" s="232"/>
      <c r="O22" s="232"/>
      <c r="P22" s="232"/>
      <c r="Q22" s="231"/>
    </row>
    <row r="23" spans="1:17" ht="51">
      <c r="A23" s="335"/>
      <c r="B23" s="336"/>
      <c r="C23" s="406" t="s">
        <v>219</v>
      </c>
      <c r="D23" s="414">
        <v>3.95</v>
      </c>
      <c r="E23" s="224"/>
      <c r="F23" s="224"/>
      <c r="G23" s="224"/>
      <c r="H23" s="230"/>
      <c r="I23" s="230"/>
      <c r="J23" s="230"/>
      <c r="K23" s="230"/>
      <c r="L23" s="229"/>
      <c r="M23" s="229"/>
      <c r="N23" s="229"/>
      <c r="O23" s="229"/>
      <c r="P23" s="229"/>
      <c r="Q23" s="228"/>
    </row>
    <row r="24" spans="1:17">
      <c r="A24" s="337" t="s">
        <v>139</v>
      </c>
      <c r="B24" s="338"/>
      <c r="C24" s="339"/>
      <c r="D24" s="340"/>
      <c r="E24" s="219"/>
      <c r="F24" s="218"/>
      <c r="G24" s="218"/>
      <c r="H24" s="218"/>
      <c r="I24" s="687" t="s">
        <v>138</v>
      </c>
      <c r="J24" s="687"/>
      <c r="K24" s="687"/>
      <c r="L24" s="687"/>
      <c r="M24" s="687"/>
      <c r="N24" s="687"/>
      <c r="O24" s="687"/>
      <c r="P24" s="687"/>
      <c r="Q24" s="227">
        <f>Q16</f>
        <v>195837.84</v>
      </c>
    </row>
    <row r="25" spans="1:17">
      <c r="A25" s="337" t="s">
        <v>5</v>
      </c>
      <c r="B25" s="222"/>
      <c r="C25" s="221" t="s">
        <v>14</v>
      </c>
      <c r="D25" s="341">
        <v>0.18</v>
      </c>
      <c r="E25" s="226"/>
      <c r="F25" s="225"/>
      <c r="G25" s="225"/>
      <c r="H25" s="224"/>
      <c r="I25" s="342"/>
      <c r="J25" s="342"/>
      <c r="K25" s="342"/>
      <c r="L25" s="342"/>
      <c r="M25" s="342"/>
      <c r="N25" s="342"/>
      <c r="O25" s="342"/>
      <c r="P25" s="342"/>
      <c r="Q25" s="223">
        <f>ROUND(Q24*0.18,2)</f>
        <v>35250.81</v>
      </c>
    </row>
    <row r="26" spans="1:17">
      <c r="A26" s="337" t="s">
        <v>6</v>
      </c>
      <c r="B26" s="222"/>
      <c r="C26" s="221"/>
      <c r="D26" s="220"/>
      <c r="E26" s="219"/>
      <c r="F26" s="218"/>
      <c r="G26" s="218"/>
      <c r="H26" s="218"/>
      <c r="I26" s="680" t="s">
        <v>137</v>
      </c>
      <c r="J26" s="680"/>
      <c r="K26" s="680"/>
      <c r="L26" s="680"/>
      <c r="M26" s="680"/>
      <c r="N26" s="680"/>
      <c r="O26" s="680"/>
      <c r="P26" s="680"/>
      <c r="Q26" s="217">
        <f>Q24+Q25</f>
        <v>231088.65</v>
      </c>
    </row>
    <row r="28" spans="1:17">
      <c r="B28" s="343"/>
    </row>
    <row r="30" spans="1:17">
      <c r="B30" s="344" t="s">
        <v>283</v>
      </c>
      <c r="F30" s="320" t="s">
        <v>196</v>
      </c>
    </row>
  </sheetData>
  <mergeCells count="17">
    <mergeCell ref="A7:Q7"/>
    <mergeCell ref="A8:Q8"/>
    <mergeCell ref="L1:Q1"/>
    <mergeCell ref="L2:Q2"/>
    <mergeCell ref="L3:Q3"/>
    <mergeCell ref="L4:Q4"/>
    <mergeCell ref="L5:Q5"/>
    <mergeCell ref="A10:Q10"/>
    <mergeCell ref="A11:Q11"/>
    <mergeCell ref="A12:Q12"/>
    <mergeCell ref="I26:P26"/>
    <mergeCell ref="C15:D15"/>
    <mergeCell ref="E15:P15"/>
    <mergeCell ref="C16:D16"/>
    <mergeCell ref="I24:P24"/>
    <mergeCell ref="C14:D14"/>
    <mergeCell ref="E14:P14"/>
  </mergeCells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G44"/>
  <sheetViews>
    <sheetView view="pageBreakPreview" topLeftCell="A4" zoomScaleNormal="100" zoomScaleSheetLayoutView="100" workbookViewId="0">
      <selection activeCell="C23" sqref="C23"/>
    </sheetView>
  </sheetViews>
  <sheetFormatPr defaultRowHeight="39" customHeight="1"/>
  <cols>
    <col min="1" max="1" width="10.42578125" style="166" customWidth="1"/>
    <col min="2" max="2" width="13" style="166" customWidth="1"/>
    <col min="3" max="3" width="71.42578125" style="166" customWidth="1"/>
    <col min="4" max="5" width="9.140625" style="166"/>
    <col min="6" max="6" width="12" style="166" customWidth="1"/>
    <col min="7" max="256" width="9.140625" style="166"/>
    <col min="257" max="257" width="10.42578125" style="166" customWidth="1"/>
    <col min="258" max="258" width="13" style="166" customWidth="1"/>
    <col min="259" max="259" width="70.42578125" style="166" customWidth="1"/>
    <col min="260" max="261" width="9.140625" style="166"/>
    <col min="262" max="262" width="9.42578125" style="166" bestFit="1" customWidth="1"/>
    <col min="263" max="512" width="9.140625" style="166"/>
    <col min="513" max="513" width="10.42578125" style="166" customWidth="1"/>
    <col min="514" max="514" width="13" style="166" customWidth="1"/>
    <col min="515" max="515" width="70.42578125" style="166" customWidth="1"/>
    <col min="516" max="517" width="9.140625" style="166"/>
    <col min="518" max="518" width="9.42578125" style="166" bestFit="1" customWidth="1"/>
    <col min="519" max="768" width="9.140625" style="166"/>
    <col min="769" max="769" width="10.42578125" style="166" customWidth="1"/>
    <col min="770" max="770" width="13" style="166" customWidth="1"/>
    <col min="771" max="771" width="70.42578125" style="166" customWidth="1"/>
    <col min="772" max="773" width="9.140625" style="166"/>
    <col min="774" max="774" width="9.42578125" style="166" bestFit="1" customWidth="1"/>
    <col min="775" max="1024" width="9.140625" style="166"/>
    <col min="1025" max="1025" width="10.42578125" style="166" customWidth="1"/>
    <col min="1026" max="1026" width="13" style="166" customWidth="1"/>
    <col min="1027" max="1027" width="70.42578125" style="166" customWidth="1"/>
    <col min="1028" max="1029" width="9.140625" style="166"/>
    <col min="1030" max="1030" width="9.42578125" style="166" bestFit="1" customWidth="1"/>
    <col min="1031" max="1280" width="9.140625" style="166"/>
    <col min="1281" max="1281" width="10.42578125" style="166" customWidth="1"/>
    <col min="1282" max="1282" width="13" style="166" customWidth="1"/>
    <col min="1283" max="1283" width="70.42578125" style="166" customWidth="1"/>
    <col min="1284" max="1285" width="9.140625" style="166"/>
    <col min="1286" max="1286" width="9.42578125" style="166" bestFit="1" customWidth="1"/>
    <col min="1287" max="1536" width="9.140625" style="166"/>
    <col min="1537" max="1537" width="10.42578125" style="166" customWidth="1"/>
    <col min="1538" max="1538" width="13" style="166" customWidth="1"/>
    <col min="1539" max="1539" width="70.42578125" style="166" customWidth="1"/>
    <col min="1540" max="1541" width="9.140625" style="166"/>
    <col min="1542" max="1542" width="9.42578125" style="166" bestFit="1" customWidth="1"/>
    <col min="1543" max="1792" width="9.140625" style="166"/>
    <col min="1793" max="1793" width="10.42578125" style="166" customWidth="1"/>
    <col min="1794" max="1794" width="13" style="166" customWidth="1"/>
    <col min="1795" max="1795" width="70.42578125" style="166" customWidth="1"/>
    <col min="1796" max="1797" width="9.140625" style="166"/>
    <col min="1798" max="1798" width="9.42578125" style="166" bestFit="1" customWidth="1"/>
    <col min="1799" max="2048" width="9.140625" style="166"/>
    <col min="2049" max="2049" width="10.42578125" style="166" customWidth="1"/>
    <col min="2050" max="2050" width="13" style="166" customWidth="1"/>
    <col min="2051" max="2051" width="70.42578125" style="166" customWidth="1"/>
    <col min="2052" max="2053" width="9.140625" style="166"/>
    <col min="2054" max="2054" width="9.42578125" style="166" bestFit="1" customWidth="1"/>
    <col min="2055" max="2304" width="9.140625" style="166"/>
    <col min="2305" max="2305" width="10.42578125" style="166" customWidth="1"/>
    <col min="2306" max="2306" width="13" style="166" customWidth="1"/>
    <col min="2307" max="2307" width="70.42578125" style="166" customWidth="1"/>
    <col min="2308" max="2309" width="9.140625" style="166"/>
    <col min="2310" max="2310" width="9.42578125" style="166" bestFit="1" customWidth="1"/>
    <col min="2311" max="2560" width="9.140625" style="166"/>
    <col min="2561" max="2561" width="10.42578125" style="166" customWidth="1"/>
    <col min="2562" max="2562" width="13" style="166" customWidth="1"/>
    <col min="2563" max="2563" width="70.42578125" style="166" customWidth="1"/>
    <col min="2564" max="2565" width="9.140625" style="166"/>
    <col min="2566" max="2566" width="9.42578125" style="166" bestFit="1" customWidth="1"/>
    <col min="2567" max="2816" width="9.140625" style="166"/>
    <col min="2817" max="2817" width="10.42578125" style="166" customWidth="1"/>
    <col min="2818" max="2818" width="13" style="166" customWidth="1"/>
    <col min="2819" max="2819" width="70.42578125" style="166" customWidth="1"/>
    <col min="2820" max="2821" width="9.140625" style="166"/>
    <col min="2822" max="2822" width="9.42578125" style="166" bestFit="1" customWidth="1"/>
    <col min="2823" max="3072" width="9.140625" style="166"/>
    <col min="3073" max="3073" width="10.42578125" style="166" customWidth="1"/>
    <col min="3074" max="3074" width="13" style="166" customWidth="1"/>
    <col min="3075" max="3075" width="70.42578125" style="166" customWidth="1"/>
    <col min="3076" max="3077" width="9.140625" style="166"/>
    <col min="3078" max="3078" width="9.42578125" style="166" bestFit="1" customWidth="1"/>
    <col min="3079" max="3328" width="9.140625" style="166"/>
    <col min="3329" max="3329" width="10.42578125" style="166" customWidth="1"/>
    <col min="3330" max="3330" width="13" style="166" customWidth="1"/>
    <col min="3331" max="3331" width="70.42578125" style="166" customWidth="1"/>
    <col min="3332" max="3333" width="9.140625" style="166"/>
    <col min="3334" max="3334" width="9.42578125" style="166" bestFit="1" customWidth="1"/>
    <col min="3335" max="3584" width="9.140625" style="166"/>
    <col min="3585" max="3585" width="10.42578125" style="166" customWidth="1"/>
    <col min="3586" max="3586" width="13" style="166" customWidth="1"/>
    <col min="3587" max="3587" width="70.42578125" style="166" customWidth="1"/>
    <col min="3588" max="3589" width="9.140625" style="166"/>
    <col min="3590" max="3590" width="9.42578125" style="166" bestFit="1" customWidth="1"/>
    <col min="3591" max="3840" width="9.140625" style="166"/>
    <col min="3841" max="3841" width="10.42578125" style="166" customWidth="1"/>
    <col min="3842" max="3842" width="13" style="166" customWidth="1"/>
    <col min="3843" max="3843" width="70.42578125" style="166" customWidth="1"/>
    <col min="3844" max="3845" width="9.140625" style="166"/>
    <col min="3846" max="3846" width="9.42578125" style="166" bestFit="1" customWidth="1"/>
    <col min="3847" max="4096" width="9.140625" style="166"/>
    <col min="4097" max="4097" width="10.42578125" style="166" customWidth="1"/>
    <col min="4098" max="4098" width="13" style="166" customWidth="1"/>
    <col min="4099" max="4099" width="70.42578125" style="166" customWidth="1"/>
    <col min="4100" max="4101" width="9.140625" style="166"/>
    <col min="4102" max="4102" width="9.42578125" style="166" bestFit="1" customWidth="1"/>
    <col min="4103" max="4352" width="9.140625" style="166"/>
    <col min="4353" max="4353" width="10.42578125" style="166" customWidth="1"/>
    <col min="4354" max="4354" width="13" style="166" customWidth="1"/>
    <col min="4355" max="4355" width="70.42578125" style="166" customWidth="1"/>
    <col min="4356" max="4357" width="9.140625" style="166"/>
    <col min="4358" max="4358" width="9.42578125" style="166" bestFit="1" customWidth="1"/>
    <col min="4359" max="4608" width="9.140625" style="166"/>
    <col min="4609" max="4609" width="10.42578125" style="166" customWidth="1"/>
    <col min="4610" max="4610" width="13" style="166" customWidth="1"/>
    <col min="4611" max="4611" width="70.42578125" style="166" customWidth="1"/>
    <col min="4612" max="4613" width="9.140625" style="166"/>
    <col min="4614" max="4614" width="9.42578125" style="166" bestFit="1" customWidth="1"/>
    <col min="4615" max="4864" width="9.140625" style="166"/>
    <col min="4865" max="4865" width="10.42578125" style="166" customWidth="1"/>
    <col min="4866" max="4866" width="13" style="166" customWidth="1"/>
    <col min="4867" max="4867" width="70.42578125" style="166" customWidth="1"/>
    <col min="4868" max="4869" width="9.140625" style="166"/>
    <col min="4870" max="4870" width="9.42578125" style="166" bestFit="1" customWidth="1"/>
    <col min="4871" max="5120" width="9.140625" style="166"/>
    <col min="5121" max="5121" width="10.42578125" style="166" customWidth="1"/>
    <col min="5122" max="5122" width="13" style="166" customWidth="1"/>
    <col min="5123" max="5123" width="70.42578125" style="166" customWidth="1"/>
    <col min="5124" max="5125" width="9.140625" style="166"/>
    <col min="5126" max="5126" width="9.42578125" style="166" bestFit="1" customWidth="1"/>
    <col min="5127" max="5376" width="9.140625" style="166"/>
    <col min="5377" max="5377" width="10.42578125" style="166" customWidth="1"/>
    <col min="5378" max="5378" width="13" style="166" customWidth="1"/>
    <col min="5379" max="5379" width="70.42578125" style="166" customWidth="1"/>
    <col min="5380" max="5381" width="9.140625" style="166"/>
    <col min="5382" max="5382" width="9.42578125" style="166" bestFit="1" customWidth="1"/>
    <col min="5383" max="5632" width="9.140625" style="166"/>
    <col min="5633" max="5633" width="10.42578125" style="166" customWidth="1"/>
    <col min="5634" max="5634" width="13" style="166" customWidth="1"/>
    <col min="5635" max="5635" width="70.42578125" style="166" customWidth="1"/>
    <col min="5636" max="5637" width="9.140625" style="166"/>
    <col min="5638" max="5638" width="9.42578125" style="166" bestFit="1" customWidth="1"/>
    <col min="5639" max="5888" width="9.140625" style="166"/>
    <col min="5889" max="5889" width="10.42578125" style="166" customWidth="1"/>
    <col min="5890" max="5890" width="13" style="166" customWidth="1"/>
    <col min="5891" max="5891" width="70.42578125" style="166" customWidth="1"/>
    <col min="5892" max="5893" width="9.140625" style="166"/>
    <col min="5894" max="5894" width="9.42578125" style="166" bestFit="1" customWidth="1"/>
    <col min="5895" max="6144" width="9.140625" style="166"/>
    <col min="6145" max="6145" width="10.42578125" style="166" customWidth="1"/>
    <col min="6146" max="6146" width="13" style="166" customWidth="1"/>
    <col min="6147" max="6147" width="70.42578125" style="166" customWidth="1"/>
    <col min="6148" max="6149" width="9.140625" style="166"/>
    <col min="6150" max="6150" width="9.42578125" style="166" bestFit="1" customWidth="1"/>
    <col min="6151" max="6400" width="9.140625" style="166"/>
    <col min="6401" max="6401" width="10.42578125" style="166" customWidth="1"/>
    <col min="6402" max="6402" width="13" style="166" customWidth="1"/>
    <col min="6403" max="6403" width="70.42578125" style="166" customWidth="1"/>
    <col min="6404" max="6405" width="9.140625" style="166"/>
    <col min="6406" max="6406" width="9.42578125" style="166" bestFit="1" customWidth="1"/>
    <col min="6407" max="6656" width="9.140625" style="166"/>
    <col min="6657" max="6657" width="10.42578125" style="166" customWidth="1"/>
    <col min="6658" max="6658" width="13" style="166" customWidth="1"/>
    <col min="6659" max="6659" width="70.42578125" style="166" customWidth="1"/>
    <col min="6660" max="6661" width="9.140625" style="166"/>
    <col min="6662" max="6662" width="9.42578125" style="166" bestFit="1" customWidth="1"/>
    <col min="6663" max="6912" width="9.140625" style="166"/>
    <col min="6913" max="6913" width="10.42578125" style="166" customWidth="1"/>
    <col min="6914" max="6914" width="13" style="166" customWidth="1"/>
    <col min="6915" max="6915" width="70.42578125" style="166" customWidth="1"/>
    <col min="6916" max="6917" width="9.140625" style="166"/>
    <col min="6918" max="6918" width="9.42578125" style="166" bestFit="1" customWidth="1"/>
    <col min="6919" max="7168" width="9.140625" style="166"/>
    <col min="7169" max="7169" width="10.42578125" style="166" customWidth="1"/>
    <col min="7170" max="7170" width="13" style="166" customWidth="1"/>
    <col min="7171" max="7171" width="70.42578125" style="166" customWidth="1"/>
    <col min="7172" max="7173" width="9.140625" style="166"/>
    <col min="7174" max="7174" width="9.42578125" style="166" bestFit="1" customWidth="1"/>
    <col min="7175" max="7424" width="9.140625" style="166"/>
    <col min="7425" max="7425" width="10.42578125" style="166" customWidth="1"/>
    <col min="7426" max="7426" width="13" style="166" customWidth="1"/>
    <col min="7427" max="7427" width="70.42578125" style="166" customWidth="1"/>
    <col min="7428" max="7429" width="9.140625" style="166"/>
    <col min="7430" max="7430" width="9.42578125" style="166" bestFit="1" customWidth="1"/>
    <col min="7431" max="7680" width="9.140625" style="166"/>
    <col min="7681" max="7681" width="10.42578125" style="166" customWidth="1"/>
    <col min="7682" max="7682" width="13" style="166" customWidth="1"/>
    <col min="7683" max="7683" width="70.42578125" style="166" customWidth="1"/>
    <col min="7684" max="7685" width="9.140625" style="166"/>
    <col min="7686" max="7686" width="9.42578125" style="166" bestFit="1" customWidth="1"/>
    <col min="7687" max="7936" width="9.140625" style="166"/>
    <col min="7937" max="7937" width="10.42578125" style="166" customWidth="1"/>
    <col min="7938" max="7938" width="13" style="166" customWidth="1"/>
    <col min="7939" max="7939" width="70.42578125" style="166" customWidth="1"/>
    <col min="7940" max="7941" width="9.140625" style="166"/>
    <col min="7942" max="7942" width="9.42578125" style="166" bestFit="1" customWidth="1"/>
    <col min="7943" max="8192" width="9.140625" style="166"/>
    <col min="8193" max="8193" width="10.42578125" style="166" customWidth="1"/>
    <col min="8194" max="8194" width="13" style="166" customWidth="1"/>
    <col min="8195" max="8195" width="70.42578125" style="166" customWidth="1"/>
    <col min="8196" max="8197" width="9.140625" style="166"/>
    <col min="8198" max="8198" width="9.42578125" style="166" bestFit="1" customWidth="1"/>
    <col min="8199" max="8448" width="9.140625" style="166"/>
    <col min="8449" max="8449" width="10.42578125" style="166" customWidth="1"/>
    <col min="8450" max="8450" width="13" style="166" customWidth="1"/>
    <col min="8451" max="8451" width="70.42578125" style="166" customWidth="1"/>
    <col min="8452" max="8453" width="9.140625" style="166"/>
    <col min="8454" max="8454" width="9.42578125" style="166" bestFit="1" customWidth="1"/>
    <col min="8455" max="8704" width="9.140625" style="166"/>
    <col min="8705" max="8705" width="10.42578125" style="166" customWidth="1"/>
    <col min="8706" max="8706" width="13" style="166" customWidth="1"/>
    <col min="8707" max="8707" width="70.42578125" style="166" customWidth="1"/>
    <col min="8708" max="8709" width="9.140625" style="166"/>
    <col min="8710" max="8710" width="9.42578125" style="166" bestFit="1" customWidth="1"/>
    <col min="8711" max="8960" width="9.140625" style="166"/>
    <col min="8961" max="8961" width="10.42578125" style="166" customWidth="1"/>
    <col min="8962" max="8962" width="13" style="166" customWidth="1"/>
    <col min="8963" max="8963" width="70.42578125" style="166" customWidth="1"/>
    <col min="8964" max="8965" width="9.140625" style="166"/>
    <col min="8966" max="8966" width="9.42578125" style="166" bestFit="1" customWidth="1"/>
    <col min="8967" max="9216" width="9.140625" style="166"/>
    <col min="9217" max="9217" width="10.42578125" style="166" customWidth="1"/>
    <col min="9218" max="9218" width="13" style="166" customWidth="1"/>
    <col min="9219" max="9219" width="70.42578125" style="166" customWidth="1"/>
    <col min="9220" max="9221" width="9.140625" style="166"/>
    <col min="9222" max="9222" width="9.42578125" style="166" bestFit="1" customWidth="1"/>
    <col min="9223" max="9472" width="9.140625" style="166"/>
    <col min="9473" max="9473" width="10.42578125" style="166" customWidth="1"/>
    <col min="9474" max="9474" width="13" style="166" customWidth="1"/>
    <col min="9475" max="9475" width="70.42578125" style="166" customWidth="1"/>
    <col min="9476" max="9477" width="9.140625" style="166"/>
    <col min="9478" max="9478" width="9.42578125" style="166" bestFit="1" customWidth="1"/>
    <col min="9479" max="9728" width="9.140625" style="166"/>
    <col min="9729" max="9729" width="10.42578125" style="166" customWidth="1"/>
    <col min="9730" max="9730" width="13" style="166" customWidth="1"/>
    <col min="9731" max="9731" width="70.42578125" style="166" customWidth="1"/>
    <col min="9732" max="9733" width="9.140625" style="166"/>
    <col min="9734" max="9734" width="9.42578125" style="166" bestFit="1" customWidth="1"/>
    <col min="9735" max="9984" width="9.140625" style="166"/>
    <col min="9985" max="9985" width="10.42578125" style="166" customWidth="1"/>
    <col min="9986" max="9986" width="13" style="166" customWidth="1"/>
    <col min="9987" max="9987" width="70.42578125" style="166" customWidth="1"/>
    <col min="9988" max="9989" width="9.140625" style="166"/>
    <col min="9990" max="9990" width="9.42578125" style="166" bestFit="1" customWidth="1"/>
    <col min="9991" max="10240" width="9.140625" style="166"/>
    <col min="10241" max="10241" width="10.42578125" style="166" customWidth="1"/>
    <col min="10242" max="10242" width="13" style="166" customWidth="1"/>
    <col min="10243" max="10243" width="70.42578125" style="166" customWidth="1"/>
    <col min="10244" max="10245" width="9.140625" style="166"/>
    <col min="10246" max="10246" width="9.42578125" style="166" bestFit="1" customWidth="1"/>
    <col min="10247" max="10496" width="9.140625" style="166"/>
    <col min="10497" max="10497" width="10.42578125" style="166" customWidth="1"/>
    <col min="10498" max="10498" width="13" style="166" customWidth="1"/>
    <col min="10499" max="10499" width="70.42578125" style="166" customWidth="1"/>
    <col min="10500" max="10501" width="9.140625" style="166"/>
    <col min="10502" max="10502" width="9.42578125" style="166" bestFit="1" customWidth="1"/>
    <col min="10503" max="10752" width="9.140625" style="166"/>
    <col min="10753" max="10753" width="10.42578125" style="166" customWidth="1"/>
    <col min="10754" max="10754" width="13" style="166" customWidth="1"/>
    <col min="10755" max="10755" width="70.42578125" style="166" customWidth="1"/>
    <col min="10756" max="10757" width="9.140625" style="166"/>
    <col min="10758" max="10758" width="9.42578125" style="166" bestFit="1" customWidth="1"/>
    <col min="10759" max="11008" width="9.140625" style="166"/>
    <col min="11009" max="11009" width="10.42578125" style="166" customWidth="1"/>
    <col min="11010" max="11010" width="13" style="166" customWidth="1"/>
    <col min="11011" max="11011" width="70.42578125" style="166" customWidth="1"/>
    <col min="11012" max="11013" width="9.140625" style="166"/>
    <col min="11014" max="11014" width="9.42578125" style="166" bestFit="1" customWidth="1"/>
    <col min="11015" max="11264" width="9.140625" style="166"/>
    <col min="11265" max="11265" width="10.42578125" style="166" customWidth="1"/>
    <col min="11266" max="11266" width="13" style="166" customWidth="1"/>
    <col min="11267" max="11267" width="70.42578125" style="166" customWidth="1"/>
    <col min="11268" max="11269" width="9.140625" style="166"/>
    <col min="11270" max="11270" width="9.42578125" style="166" bestFit="1" customWidth="1"/>
    <col min="11271" max="11520" width="9.140625" style="166"/>
    <col min="11521" max="11521" width="10.42578125" style="166" customWidth="1"/>
    <col min="11522" max="11522" width="13" style="166" customWidth="1"/>
    <col min="11523" max="11523" width="70.42578125" style="166" customWidth="1"/>
    <col min="11524" max="11525" width="9.140625" style="166"/>
    <col min="11526" max="11526" width="9.42578125" style="166" bestFit="1" customWidth="1"/>
    <col min="11527" max="11776" width="9.140625" style="166"/>
    <col min="11777" max="11777" width="10.42578125" style="166" customWidth="1"/>
    <col min="11778" max="11778" width="13" style="166" customWidth="1"/>
    <col min="11779" max="11779" width="70.42578125" style="166" customWidth="1"/>
    <col min="11780" max="11781" width="9.140625" style="166"/>
    <col min="11782" max="11782" width="9.42578125" style="166" bestFit="1" customWidth="1"/>
    <col min="11783" max="12032" width="9.140625" style="166"/>
    <col min="12033" max="12033" width="10.42578125" style="166" customWidth="1"/>
    <col min="12034" max="12034" width="13" style="166" customWidth="1"/>
    <col min="12035" max="12035" width="70.42578125" style="166" customWidth="1"/>
    <col min="12036" max="12037" width="9.140625" style="166"/>
    <col min="12038" max="12038" width="9.42578125" style="166" bestFit="1" customWidth="1"/>
    <col min="12039" max="12288" width="9.140625" style="166"/>
    <col min="12289" max="12289" width="10.42578125" style="166" customWidth="1"/>
    <col min="12290" max="12290" width="13" style="166" customWidth="1"/>
    <col min="12291" max="12291" width="70.42578125" style="166" customWidth="1"/>
    <col min="12292" max="12293" width="9.140625" style="166"/>
    <col min="12294" max="12294" width="9.42578125" style="166" bestFit="1" customWidth="1"/>
    <col min="12295" max="12544" width="9.140625" style="166"/>
    <col min="12545" max="12545" width="10.42578125" style="166" customWidth="1"/>
    <col min="12546" max="12546" width="13" style="166" customWidth="1"/>
    <col min="12547" max="12547" width="70.42578125" style="166" customWidth="1"/>
    <col min="12548" max="12549" width="9.140625" style="166"/>
    <col min="12550" max="12550" width="9.42578125" style="166" bestFit="1" customWidth="1"/>
    <col min="12551" max="12800" width="9.140625" style="166"/>
    <col min="12801" max="12801" width="10.42578125" style="166" customWidth="1"/>
    <col min="12802" max="12802" width="13" style="166" customWidth="1"/>
    <col min="12803" max="12803" width="70.42578125" style="166" customWidth="1"/>
    <col min="12804" max="12805" width="9.140625" style="166"/>
    <col min="12806" max="12806" width="9.42578125" style="166" bestFit="1" customWidth="1"/>
    <col min="12807" max="13056" width="9.140625" style="166"/>
    <col min="13057" max="13057" width="10.42578125" style="166" customWidth="1"/>
    <col min="13058" max="13058" width="13" style="166" customWidth="1"/>
    <col min="13059" max="13059" width="70.42578125" style="166" customWidth="1"/>
    <col min="13060" max="13061" width="9.140625" style="166"/>
    <col min="13062" max="13062" width="9.42578125" style="166" bestFit="1" customWidth="1"/>
    <col min="13063" max="13312" width="9.140625" style="166"/>
    <col min="13313" max="13313" width="10.42578125" style="166" customWidth="1"/>
    <col min="13314" max="13314" width="13" style="166" customWidth="1"/>
    <col min="13315" max="13315" width="70.42578125" style="166" customWidth="1"/>
    <col min="13316" max="13317" width="9.140625" style="166"/>
    <col min="13318" max="13318" width="9.42578125" style="166" bestFit="1" customWidth="1"/>
    <col min="13319" max="13568" width="9.140625" style="166"/>
    <col min="13569" max="13569" width="10.42578125" style="166" customWidth="1"/>
    <col min="13570" max="13570" width="13" style="166" customWidth="1"/>
    <col min="13571" max="13571" width="70.42578125" style="166" customWidth="1"/>
    <col min="13572" max="13573" width="9.140625" style="166"/>
    <col min="13574" max="13574" width="9.42578125" style="166" bestFit="1" customWidth="1"/>
    <col min="13575" max="13824" width="9.140625" style="166"/>
    <col min="13825" max="13825" width="10.42578125" style="166" customWidth="1"/>
    <col min="13826" max="13826" width="13" style="166" customWidth="1"/>
    <col min="13827" max="13827" width="70.42578125" style="166" customWidth="1"/>
    <col min="13828" max="13829" width="9.140625" style="166"/>
    <col min="13830" max="13830" width="9.42578125" style="166" bestFit="1" customWidth="1"/>
    <col min="13831" max="14080" width="9.140625" style="166"/>
    <col min="14081" max="14081" width="10.42578125" style="166" customWidth="1"/>
    <col min="14082" max="14082" width="13" style="166" customWidth="1"/>
    <col min="14083" max="14083" width="70.42578125" style="166" customWidth="1"/>
    <col min="14084" max="14085" width="9.140625" style="166"/>
    <col min="14086" max="14086" width="9.42578125" style="166" bestFit="1" customWidth="1"/>
    <col min="14087" max="14336" width="9.140625" style="166"/>
    <col min="14337" max="14337" width="10.42578125" style="166" customWidth="1"/>
    <col min="14338" max="14338" width="13" style="166" customWidth="1"/>
    <col min="14339" max="14339" width="70.42578125" style="166" customWidth="1"/>
    <col min="14340" max="14341" width="9.140625" style="166"/>
    <col min="14342" max="14342" width="9.42578125" style="166" bestFit="1" customWidth="1"/>
    <col min="14343" max="14592" width="9.140625" style="166"/>
    <col min="14593" max="14593" width="10.42578125" style="166" customWidth="1"/>
    <col min="14594" max="14594" width="13" style="166" customWidth="1"/>
    <col min="14595" max="14595" width="70.42578125" style="166" customWidth="1"/>
    <col min="14596" max="14597" width="9.140625" style="166"/>
    <col min="14598" max="14598" width="9.42578125" style="166" bestFit="1" customWidth="1"/>
    <col min="14599" max="14848" width="9.140625" style="166"/>
    <col min="14849" max="14849" width="10.42578125" style="166" customWidth="1"/>
    <col min="14850" max="14850" width="13" style="166" customWidth="1"/>
    <col min="14851" max="14851" width="70.42578125" style="166" customWidth="1"/>
    <col min="14852" max="14853" width="9.140625" style="166"/>
    <col min="14854" max="14854" width="9.42578125" style="166" bestFit="1" customWidth="1"/>
    <col min="14855" max="15104" width="9.140625" style="166"/>
    <col min="15105" max="15105" width="10.42578125" style="166" customWidth="1"/>
    <col min="15106" max="15106" width="13" style="166" customWidth="1"/>
    <col min="15107" max="15107" width="70.42578125" style="166" customWidth="1"/>
    <col min="15108" max="15109" width="9.140625" style="166"/>
    <col min="15110" max="15110" width="9.42578125" style="166" bestFit="1" customWidth="1"/>
    <col min="15111" max="15360" width="9.140625" style="166"/>
    <col min="15361" max="15361" width="10.42578125" style="166" customWidth="1"/>
    <col min="15362" max="15362" width="13" style="166" customWidth="1"/>
    <col min="15363" max="15363" width="70.42578125" style="166" customWidth="1"/>
    <col min="15364" max="15365" width="9.140625" style="166"/>
    <col min="15366" max="15366" width="9.42578125" style="166" bestFit="1" customWidth="1"/>
    <col min="15367" max="15616" width="9.140625" style="166"/>
    <col min="15617" max="15617" width="10.42578125" style="166" customWidth="1"/>
    <col min="15618" max="15618" width="13" style="166" customWidth="1"/>
    <col min="15619" max="15619" width="70.42578125" style="166" customWidth="1"/>
    <col min="15620" max="15621" width="9.140625" style="166"/>
    <col min="15622" max="15622" width="9.42578125" style="166" bestFit="1" customWidth="1"/>
    <col min="15623" max="15872" width="9.140625" style="166"/>
    <col min="15873" max="15873" width="10.42578125" style="166" customWidth="1"/>
    <col min="15874" max="15874" width="13" style="166" customWidth="1"/>
    <col min="15875" max="15875" width="70.42578125" style="166" customWidth="1"/>
    <col min="15876" max="15877" width="9.140625" style="166"/>
    <col min="15878" max="15878" width="9.42578125" style="166" bestFit="1" customWidth="1"/>
    <col min="15879" max="16128" width="9.140625" style="166"/>
    <col min="16129" max="16129" width="10.42578125" style="166" customWidth="1"/>
    <col min="16130" max="16130" width="13" style="166" customWidth="1"/>
    <col min="16131" max="16131" width="70.42578125" style="166" customWidth="1"/>
    <col min="16132" max="16133" width="9.140625" style="166"/>
    <col min="16134" max="16134" width="9.42578125" style="166" bestFit="1" customWidth="1"/>
    <col min="16135" max="16384" width="9.140625" style="166"/>
  </cols>
  <sheetData>
    <row r="1" spans="1:7" ht="18" customHeight="1">
      <c r="A1" s="249"/>
      <c r="B1" s="249"/>
      <c r="C1" s="314" t="s">
        <v>179</v>
      </c>
      <c r="D1" s="275"/>
      <c r="E1" s="275"/>
      <c r="F1" s="275"/>
    </row>
    <row r="2" spans="1:7" ht="18" customHeight="1">
      <c r="A2" s="249"/>
      <c r="B2" s="249"/>
      <c r="C2" s="249" t="s">
        <v>180</v>
      </c>
      <c r="D2" s="275"/>
      <c r="E2" s="275"/>
      <c r="F2" s="275"/>
      <c r="G2" s="275"/>
    </row>
    <row r="3" spans="1:7" ht="18" customHeight="1">
      <c r="A3" s="301"/>
      <c r="B3" s="302"/>
      <c r="C3" s="315" t="s">
        <v>193</v>
      </c>
      <c r="D3" s="275"/>
      <c r="E3" s="275"/>
      <c r="F3" s="275"/>
      <c r="G3" s="275"/>
    </row>
    <row r="4" spans="1:7" ht="18" customHeight="1">
      <c r="A4" s="247"/>
      <c r="B4" s="246"/>
      <c r="C4" s="316" t="s">
        <v>289</v>
      </c>
      <c r="D4" s="182"/>
      <c r="E4" s="182"/>
      <c r="F4" s="182"/>
    </row>
    <row r="5" spans="1:7" ht="20.45" customHeight="1">
      <c r="A5" s="10"/>
      <c r="B5" s="311"/>
      <c r="C5" s="294" t="s">
        <v>290</v>
      </c>
      <c r="D5" s="250"/>
      <c r="E5" s="250"/>
      <c r="F5" s="250"/>
    </row>
    <row r="6" spans="1:7" ht="18" customHeight="1">
      <c r="A6" s="10"/>
      <c r="B6" s="306"/>
      <c r="C6" s="306"/>
      <c r="D6" s="250"/>
      <c r="E6" s="250"/>
      <c r="F6" s="250"/>
    </row>
    <row r="7" spans="1:7" ht="18" customHeight="1">
      <c r="A7" s="695" t="s">
        <v>181</v>
      </c>
      <c r="B7" s="695"/>
      <c r="C7" s="695"/>
      <c r="D7" s="182"/>
      <c r="E7" s="182"/>
      <c r="F7" s="182"/>
    </row>
    <row r="8" spans="1:7" ht="18" customHeight="1">
      <c r="A8" s="249"/>
      <c r="B8" s="249"/>
      <c r="C8" s="250"/>
      <c r="D8" s="182"/>
      <c r="E8" s="182"/>
      <c r="F8" s="182"/>
    </row>
    <row r="9" spans="1:7" ht="39.75" customHeight="1">
      <c r="A9" s="696" t="s">
        <v>297</v>
      </c>
      <c r="B9" s="696"/>
      <c r="C9" s="696"/>
    </row>
    <row r="10" spans="1:7" ht="18.75" customHeight="1">
      <c r="A10" s="697" t="s">
        <v>176</v>
      </c>
      <c r="B10" s="697"/>
      <c r="C10" s="697"/>
    </row>
    <row r="11" spans="1:7" ht="18.75" customHeight="1">
      <c r="A11" s="697" t="s">
        <v>187</v>
      </c>
      <c r="B11" s="697"/>
      <c r="C11" s="697"/>
    </row>
    <row r="12" spans="1:7" ht="17.25" customHeight="1"/>
    <row r="13" spans="1:7" ht="25.5">
      <c r="A13" s="251" t="s">
        <v>147</v>
      </c>
      <c r="B13" s="266">
        <f>'См№1 Проектные     '!Q30/1.18</f>
        <v>320787</v>
      </c>
      <c r="C13" s="252" t="s">
        <v>148</v>
      </c>
    </row>
    <row r="14" spans="1:7" ht="12.75">
      <c r="A14" s="251"/>
      <c r="B14" s="267" t="s">
        <v>186</v>
      </c>
      <c r="C14" s="252" t="s">
        <v>149</v>
      </c>
    </row>
    <row r="15" spans="1:7" ht="12.75">
      <c r="A15" s="251" t="s">
        <v>150</v>
      </c>
      <c r="B15" s="268">
        <f>'См№1 Проектные     '!D24</f>
        <v>3.95</v>
      </c>
      <c r="C15" s="253" t="s">
        <v>151</v>
      </c>
    </row>
    <row r="16" spans="1:7" ht="25.5">
      <c r="A16" s="251" t="s">
        <v>152</v>
      </c>
      <c r="B16" s="266">
        <f>B13/B15</f>
        <v>81211.898734177215</v>
      </c>
      <c r="C16" s="252" t="s">
        <v>153</v>
      </c>
      <c r="F16" s="169"/>
    </row>
    <row r="17" spans="1:7" ht="12.75">
      <c r="A17" s="251" t="s">
        <v>154</v>
      </c>
      <c r="B17" s="266">
        <f>('2 Геодез'!N64+Геология!N62)/1.18</f>
        <v>429920.3949499125</v>
      </c>
      <c r="C17" s="252" t="s">
        <v>155</v>
      </c>
    </row>
    <row r="18" spans="1:7" ht="12.75">
      <c r="A18" s="251"/>
      <c r="B18" s="267" t="s">
        <v>186</v>
      </c>
      <c r="C18" s="252" t="s">
        <v>156</v>
      </c>
    </row>
    <row r="19" spans="1:7" ht="12.75">
      <c r="A19" s="251" t="s">
        <v>150</v>
      </c>
      <c r="B19" s="268">
        <f>'2 Геодез'!K59</f>
        <v>3.99</v>
      </c>
      <c r="C19" s="253" t="s">
        <v>157</v>
      </c>
    </row>
    <row r="20" spans="1:7" ht="25.5">
      <c r="A20" s="251" t="s">
        <v>158</v>
      </c>
      <c r="B20" s="266">
        <f>B17/B19</f>
        <v>107749.47241852443</v>
      </c>
      <c r="C20" s="252" t="s">
        <v>159</v>
      </c>
      <c r="F20" s="188">
        <f>SUM(B16+B20)</f>
        <v>188961.37115270164</v>
      </c>
    </row>
    <row r="21" spans="1:7" ht="12.75">
      <c r="A21" s="317" t="s">
        <v>160</v>
      </c>
      <c r="B21" s="269">
        <v>3.95</v>
      </c>
      <c r="C21" s="254" t="s">
        <v>222</v>
      </c>
      <c r="D21" s="255"/>
      <c r="E21" s="255"/>
      <c r="F21" s="255"/>
      <c r="G21" s="255"/>
    </row>
    <row r="22" spans="1:7" ht="12.75">
      <c r="A22" s="317" t="s">
        <v>160</v>
      </c>
      <c r="B22" s="269">
        <v>3.99</v>
      </c>
      <c r="C22" s="256" t="s">
        <v>221</v>
      </c>
      <c r="D22" s="255"/>
      <c r="E22" s="255"/>
      <c r="F22" s="255"/>
      <c r="G22" s="255"/>
    </row>
    <row r="23" spans="1:7" ht="12.75">
      <c r="A23" s="317"/>
      <c r="B23" s="266">
        <f>(B16+B20)/1000000</f>
        <v>0.18896137115270165</v>
      </c>
      <c r="C23" s="252" t="s">
        <v>161</v>
      </c>
    </row>
    <row r="24" spans="1:7" ht="38.25">
      <c r="A24" s="251" t="s">
        <v>162</v>
      </c>
      <c r="B24" s="270">
        <v>0.29249999999999998</v>
      </c>
      <c r="C24" s="252" t="s">
        <v>163</v>
      </c>
    </row>
    <row r="25" spans="1:7" ht="12.75">
      <c r="A25" s="251" t="s">
        <v>14</v>
      </c>
      <c r="B25" s="268">
        <v>18</v>
      </c>
      <c r="C25" s="252" t="s">
        <v>164</v>
      </c>
    </row>
    <row r="26" spans="1:7" ht="25.5">
      <c r="A26" s="251" t="s">
        <v>165</v>
      </c>
      <c r="B26" s="268">
        <v>1</v>
      </c>
      <c r="C26" s="252" t="s">
        <v>166</v>
      </c>
    </row>
    <row r="27" spans="1:7" ht="12.75">
      <c r="A27" s="257" t="s">
        <v>167</v>
      </c>
      <c r="B27" s="268">
        <v>1</v>
      </c>
      <c r="C27" s="253" t="s">
        <v>168</v>
      </c>
    </row>
    <row r="28" spans="1:7" ht="13.5">
      <c r="A28" s="258" t="s">
        <v>169</v>
      </c>
      <c r="B28" s="271">
        <f>(B16*B21+B20*B22)*B24*B26*B27+0.01</f>
        <v>219581.92302284943</v>
      </c>
      <c r="C28" s="252" t="s">
        <v>170</v>
      </c>
    </row>
    <row r="29" spans="1:7" ht="12.75">
      <c r="A29" s="259" t="s">
        <v>14</v>
      </c>
      <c r="B29" s="272">
        <f>B28*B25/100-0.01</f>
        <v>39524.736144112896</v>
      </c>
      <c r="C29" s="252" t="s">
        <v>171</v>
      </c>
    </row>
    <row r="30" spans="1:7" ht="12.75">
      <c r="A30" s="260" t="s">
        <v>50</v>
      </c>
      <c r="B30" s="273">
        <f>B28+B29</f>
        <v>259106.65916696232</v>
      </c>
      <c r="C30" s="261" t="s">
        <v>172</v>
      </c>
    </row>
    <row r="31" spans="1:7" ht="10.5" customHeight="1">
      <c r="A31" s="262"/>
      <c r="B31" s="263"/>
      <c r="C31" s="262"/>
    </row>
    <row r="32" spans="1:7" ht="19.5" customHeight="1">
      <c r="A32" s="262" t="s">
        <v>173</v>
      </c>
      <c r="B32" s="263"/>
      <c r="C32" s="262"/>
    </row>
    <row r="33" spans="1:3" ht="16.5" customHeight="1">
      <c r="A33" s="262"/>
      <c r="B33" s="263"/>
      <c r="C33" s="262"/>
    </row>
    <row r="34" spans="1:3" ht="15" customHeight="1">
      <c r="A34" s="191"/>
      <c r="B34" s="191"/>
      <c r="C34" s="191"/>
    </row>
    <row r="35" spans="1:3" ht="15" customHeight="1">
      <c r="B35" s="4"/>
      <c r="C35" s="4"/>
    </row>
    <row r="36" spans="1:3" ht="15" customHeight="1">
      <c r="A36" s="4"/>
      <c r="B36" s="4" t="s">
        <v>283</v>
      </c>
      <c r="C36" s="4" t="s">
        <v>197</v>
      </c>
    </row>
    <row r="37" spans="1:3" ht="15" customHeight="1">
      <c r="A37" s="4"/>
      <c r="B37" s="4"/>
      <c r="C37" s="264"/>
    </row>
    <row r="38" spans="1:3" ht="15" customHeight="1">
      <c r="A38" s="551"/>
      <c r="B38" s="551"/>
      <c r="C38" s="264"/>
    </row>
    <row r="39" spans="1:3" ht="15.75" customHeight="1">
      <c r="A39" s="4"/>
    </row>
    <row r="40" spans="1:3" ht="15.75" customHeight="1"/>
    <row r="41" spans="1:3" ht="15.75" customHeight="1"/>
    <row r="42" spans="1:3" ht="15.75" customHeight="1"/>
    <row r="43" spans="1:3" ht="15.75" customHeight="1"/>
    <row r="44" spans="1:3" ht="15.75" customHeight="1"/>
  </sheetData>
  <mergeCells count="5">
    <mergeCell ref="A38:B38"/>
    <mergeCell ref="A7:C7"/>
    <mergeCell ref="A9:C9"/>
    <mergeCell ref="A10:C10"/>
    <mergeCell ref="A11:C11"/>
  </mergeCells>
  <pageMargins left="0.70866141732283472" right="0.31496062992125984" top="0.55118110236220474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</vt:lpstr>
      <vt:lpstr>См№1 Проектные     </vt:lpstr>
      <vt:lpstr>2 Геодез</vt:lpstr>
      <vt:lpstr>Геология</vt:lpstr>
      <vt:lpstr> Кадастр</vt:lpstr>
      <vt:lpstr>Межевание</vt:lpstr>
      <vt:lpstr>Экспертиза</vt:lpstr>
      <vt:lpstr>' Кадастр'!Область_печати</vt:lpstr>
      <vt:lpstr>'2 Геодез'!Область_печати</vt:lpstr>
      <vt:lpstr>Геология!Область_печати</vt:lpstr>
      <vt:lpstr>Межевание!Область_печати</vt:lpstr>
      <vt:lpstr>Свод!Область_печати</vt:lpstr>
      <vt:lpstr>'См№1 Проектные     '!Область_печати</vt:lpstr>
      <vt:lpstr>Экспертиза!Область_печати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2017-02-02T13:44:18Z</dcterms:modified>
</cp:coreProperties>
</file>