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625" activeTab="4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Экспертиза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2">'2 Геодез'!$A$1:$N$68</definedName>
    <definedName name="_xlnm.Print_Area" localSheetId="3">Геология!$A$1:$N$52</definedName>
    <definedName name="_xlnm.Print_Area" localSheetId="0">Свод!$A$1:$F$26</definedName>
    <definedName name="_xlnm.Print_Area" localSheetId="1">'См№1 Проектные     '!$A$1:$R$31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F17" i="8" l="1"/>
  <c r="N62" i="6"/>
  <c r="E14" i="8"/>
  <c r="E17" i="8" s="1"/>
  <c r="D17" i="8"/>
  <c r="E15" i="8"/>
  <c r="K55" i="6"/>
  <c r="K54" i="6"/>
  <c r="I35" i="6"/>
  <c r="F13" i="8" l="1"/>
  <c r="D13" i="8"/>
  <c r="N49" i="7"/>
  <c r="B13" i="10"/>
  <c r="B16" i="10" s="1"/>
  <c r="T28" i="1"/>
  <c r="C22" i="7"/>
  <c r="C21" i="7"/>
  <c r="G29" i="6"/>
  <c r="G23" i="6"/>
  <c r="R25" i="1"/>
  <c r="B29" i="7" l="1"/>
  <c r="C48" i="6" l="1"/>
  <c r="D16" i="1" l="1"/>
  <c r="D15" i="1"/>
  <c r="D14" i="1"/>
  <c r="M29" i="1" l="1"/>
  <c r="M14" i="1"/>
  <c r="K14" i="1"/>
  <c r="I14" i="1"/>
  <c r="M13" i="1"/>
  <c r="G14" i="1"/>
  <c r="K13" i="1"/>
  <c r="I13" i="1"/>
  <c r="G45" i="6" l="1"/>
  <c r="G48" i="6" s="1"/>
  <c r="N48" i="6" s="1"/>
  <c r="N51" i="6" s="1"/>
  <c r="N57" i="6"/>
  <c r="N56" i="6"/>
  <c r="I38" i="6"/>
  <c r="K35" i="6"/>
  <c r="G35" i="6"/>
  <c r="G38" i="6" s="1"/>
  <c r="G32" i="6"/>
  <c r="N32" i="6" s="1"/>
  <c r="I29" i="6"/>
  <c r="N29" i="6" s="1"/>
  <c r="G26" i="6"/>
  <c r="K23" i="6"/>
  <c r="I23" i="6"/>
  <c r="N38" i="6" l="1"/>
  <c r="N45" i="6"/>
  <c r="N50" i="6" s="1"/>
  <c r="N49" i="6" s="1"/>
  <c r="N26" i="6"/>
  <c r="N23" i="6"/>
  <c r="N35" i="6"/>
  <c r="N42" i="6" s="1"/>
  <c r="N43" i="6" l="1"/>
  <c r="N41" i="6" s="1"/>
  <c r="H52" i="6"/>
  <c r="N52" i="6" s="1"/>
  <c r="H53" i="6" s="1"/>
  <c r="N53" i="6" s="1"/>
  <c r="N54" i="6" l="1"/>
  <c r="N55" i="6"/>
  <c r="N58" i="6" l="1"/>
  <c r="E59" i="6" s="1"/>
  <c r="N59" i="6" s="1"/>
  <c r="N60" i="6" s="1"/>
  <c r="N61" i="6" s="1"/>
  <c r="D14" i="8" l="1"/>
  <c r="B17" i="10"/>
  <c r="B20" i="10" s="1"/>
  <c r="N63" i="6" l="1"/>
  <c r="N64" i="6" s="1"/>
  <c r="B28" i="10"/>
  <c r="B29" i="10" s="1"/>
  <c r="B30" i="10" s="1"/>
  <c r="B23" i="10"/>
  <c r="F14" i="8"/>
  <c r="M44" i="7"/>
  <c r="E44" i="7"/>
  <c r="E28" i="7"/>
  <c r="E24" i="7"/>
  <c r="E26" i="7" s="1"/>
  <c r="G28" i="7"/>
  <c r="M28" i="7" s="1"/>
  <c r="N28" i="7" s="1"/>
  <c r="B25" i="7"/>
  <c r="N44" i="7" l="1"/>
  <c r="M24" i="7"/>
  <c r="G24" i="7"/>
  <c r="E35" i="7"/>
  <c r="M35" i="7" s="1"/>
  <c r="N35" i="7" s="1"/>
  <c r="E36" i="7"/>
  <c r="M36" i="7" s="1"/>
  <c r="N36" i="7" s="1"/>
  <c r="E27" i="7"/>
  <c r="G26" i="7"/>
  <c r="M26" i="7" s="1"/>
  <c r="N26" i="7" s="1"/>
  <c r="M27" i="7"/>
  <c r="N27" i="7" s="1"/>
  <c r="E39" i="7"/>
  <c r="M30" i="7" l="1"/>
  <c r="N24" i="7"/>
  <c r="N30" i="7" s="1"/>
  <c r="N37" i="7"/>
  <c r="M37" i="7"/>
  <c r="E40" i="7"/>
  <c r="M40" i="7" s="1"/>
  <c r="N40" i="7" s="1"/>
  <c r="M39" i="7"/>
  <c r="E41" i="7" l="1"/>
  <c r="M41" i="7" s="1"/>
  <c r="M31" i="7"/>
  <c r="N31" i="7" s="1"/>
  <c r="E31" i="7"/>
  <c r="N39" i="7"/>
  <c r="E32" i="7" l="1"/>
  <c r="N41" i="7"/>
  <c r="M42" i="7"/>
  <c r="E45" i="7" s="1"/>
  <c r="M45" i="7" s="1"/>
  <c r="M32" i="7"/>
  <c r="N32" i="7" s="1"/>
  <c r="N33" i="7" s="1"/>
  <c r="M46" i="7" l="1"/>
  <c r="M33" i="7"/>
  <c r="N45" i="7" l="1"/>
  <c r="N46" i="7" s="1"/>
  <c r="M47" i="7"/>
  <c r="M48" i="7" s="1"/>
  <c r="F13" i="1"/>
  <c r="R13" i="1" s="1"/>
  <c r="R22" i="1" l="1"/>
  <c r="M28" i="1"/>
  <c r="R23" i="1" l="1"/>
  <c r="N42" i="7"/>
  <c r="N47" i="7" s="1"/>
  <c r="N48" i="7" s="1"/>
  <c r="D15" i="8" l="1"/>
  <c r="F15" i="8" s="1"/>
  <c r="R24" i="1"/>
  <c r="N50" i="7" l="1"/>
  <c r="R26" i="1" l="1"/>
  <c r="R27" i="1" s="1"/>
  <c r="E29" i="1" l="1"/>
  <c r="E28" i="1"/>
  <c r="R28" i="1" s="1"/>
  <c r="R29" i="1" l="1"/>
  <c r="B42" i="6"/>
</calcChain>
</file>

<file path=xl/sharedStrings.xml><?xml version="1.0" encoding="utf-8"?>
<sst xmlns="http://schemas.openxmlformats.org/spreadsheetml/2006/main" count="307" uniqueCount="223">
  <si>
    <t>Согласовано:</t>
  </si>
  <si>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</si>
  <si>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</si>
  <si>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</si>
  <si>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</si>
  <si>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</si>
  <si>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</si>
  <si>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</si>
  <si>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</si>
  <si>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</si>
  <si>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</si>
  <si>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</si>
  <si>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</si>
  <si>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</si>
  <si>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</si>
  <si>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</si>
  <si>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</si>
  <si>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>_____________________</t>
  </si>
  <si>
    <t>(</t>
  </si>
  <si>
    <t>+</t>
  </si>
  <si>
    <t>)*</t>
  </si>
  <si>
    <t>Договорной коэффициент</t>
  </si>
  <si>
    <t>7</t>
  </si>
  <si>
    <t>8</t>
  </si>
  <si>
    <t>Итого</t>
  </si>
  <si>
    <t>на выполнение инженерно-геодезических изысканий</t>
  </si>
  <si>
    <t xml:space="preserve"> 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</si>
  <si>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</si>
  <si>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</si>
  <si>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</si>
  <si>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</si>
  <si>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</si>
  <si>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</si>
  <si>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</si>
  <si>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</si>
  <si>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</si>
  <si>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Полевые работы</t>
  </si>
  <si>
    <t>х</t>
  </si>
  <si>
    <t>Камеральные работы</t>
  </si>
  <si>
    <t>Всего:</t>
  </si>
  <si>
    <t>полевые</t>
  </si>
  <si>
    <t>камеральные</t>
  </si>
  <si>
    <t xml:space="preserve">% </t>
  </si>
  <si>
    <t>от</t>
  </si>
  <si>
    <t>Расходы по внутреннему транспорту при расстоянии до объекта до 5 км.</t>
  </si>
  <si>
    <t>Расходы по организации и ликвидации работ на объекте</t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</si>
  <si>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</si>
  <si>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</si>
  <si>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</si>
  <si>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</si>
  <si>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</si>
  <si>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</si>
  <si>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</si>
  <si>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</si>
  <si>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</si>
  <si>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</si>
  <si>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</si>
  <si>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</si>
  <si>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</si>
  <si>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</si>
  <si>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</si>
  <si>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</si>
  <si>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</si>
  <si>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</si>
  <si>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</si>
  <si>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</si>
  <si>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</si>
  <si>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</si>
  <si>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</si>
  <si>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</si>
  <si>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</si>
  <si>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</si>
  <si>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</si>
  <si>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</si>
  <si>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</si>
  <si>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</si>
  <si>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</si>
  <si>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</si>
  <si>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</si>
  <si>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</si>
  <si>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</si>
  <si>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</si>
  <si>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</si>
  <si>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</si>
  <si>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</si>
  <si>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</si>
  <si>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</si>
  <si>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</si>
  <si>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</si>
  <si>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</si>
  <si>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</si>
  <si>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</si>
  <si>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</si>
  <si>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</si>
  <si>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</si>
  <si>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</si>
  <si>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</si>
  <si>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</si>
  <si>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Итого по позиции IV</t>
  </si>
  <si>
    <t>Стоимость работ инженерно-геологических изысканий с НДС</t>
  </si>
  <si>
    <t>___________________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</si>
  <si>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</si>
  <si>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</si>
  <si>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</si>
  <si>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тыс.руб. </t>
  </si>
  <si>
    <t xml:space="preserve">Итого, рублей </t>
  </si>
  <si>
    <t>6</t>
  </si>
  <si>
    <t xml:space="preserve">___________________ </t>
  </si>
  <si>
    <t>Заказчик:</t>
  </si>
  <si>
    <t>Подрядчик: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</si>
  <si>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</si>
  <si>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</si>
  <si>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</si>
  <si>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</si>
  <si>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</si>
  <si>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</si>
  <si>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</si>
  <si>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</si>
  <si>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</si>
  <si>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</si>
  <si>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 xml:space="preserve">____________________ </t>
  </si>
  <si>
    <t xml:space="preserve">_____________________ </t>
  </si>
  <si>
    <t xml:space="preserve">Главный инженер проекта </t>
  </si>
  <si>
    <t xml:space="preserve">_________________ </t>
  </si>
  <si>
    <t>Смета №2</t>
  </si>
  <si>
    <t>Сбор изучение и систематизация материалов изысканий прошлых лет, 15м.</t>
  </si>
  <si>
    <t>Составил:</t>
  </si>
  <si>
    <t xml:space="preserve"> Итого в текущих ценах 1 кв.2018 г. с договорным коэффициентом и НДС, рублей </t>
  </si>
  <si>
    <t>Наименование проектной организации:</t>
  </si>
  <si>
    <t>Наименование организации-заказчика: АО "АТЭК"</t>
  </si>
  <si>
    <t>Общая протяженность сети, км</t>
  </si>
  <si>
    <r>
      <t>Создание плановой опорной сети по 2 разряду точности.  Категория сложности II
коэффициенты: 
- определение координат пунктов опорных геодезических сетей с использованием спутниковых геодезических систем;</t>
    </r>
    <r>
      <rPr>
        <i/>
        <sz val="10"/>
        <rFont val="Times New Roman"/>
        <family val="1"/>
        <charset val="204"/>
      </rPr>
      <t xml:space="preserve">
</t>
    </r>
  </si>
  <si>
    <t>2 пункта</t>
  </si>
  <si>
    <r>
      <t>Создание высотной опорной сети по 4 классу точности. Категория сложности II</t>
    </r>
    <r>
      <rPr>
        <i/>
        <sz val="10"/>
        <rFont val="Times New Roman"/>
        <family val="1"/>
        <charset val="204"/>
      </rPr>
      <t xml:space="preserve">
</t>
    </r>
  </si>
  <si>
    <t xml:space="preserve">СБЦ 102-2004         Таблица 4 пар. 1                       Общих указаний      </t>
  </si>
  <si>
    <t xml:space="preserve">СБЦ 102-2004
п.13 Общих указаний               </t>
  </si>
  <si>
    <t>Составление программы изысканий</t>
  </si>
  <si>
    <t>Составление технического отчета</t>
  </si>
  <si>
    <t>Выдача во временное пользование материалов топографических съемок. 3 планшетов</t>
  </si>
  <si>
    <t xml:space="preserve">СБЦ 102-2004
Табл. 81 § 1  </t>
  </si>
  <si>
    <t>Выдача координат пунктов геодезической сети, сети сгущения (съемочной сети). 4 пунктов</t>
  </si>
  <si>
    <t xml:space="preserve">СБЦ 102-2004
Табл. 81 § 2  </t>
  </si>
  <si>
    <t>Итого в текущих ценах 1кв.2018г с Договорным коэффициентом и НДС</t>
  </si>
  <si>
    <t>Составил</t>
  </si>
  <si>
    <t xml:space="preserve">объем  работ: км.    </t>
  </si>
  <si>
    <t>Наименование предприятия, здания, сооружения, стадии проектирования, этапа, вида проектных или изыскательских работ</t>
  </si>
  <si>
    <t>К1 (ОП СБЦП п.3.7 Сейсмичность 7 бал.)</t>
  </si>
  <si>
    <t>К2 (ТЧ п.2.6.9 При пересечении проектируемой тепловой сети от 5 до 10 существующих коммуникаций)</t>
  </si>
  <si>
    <t>К3 (ТЧ п.2.6.11 При проектировании канальной прокладки тепловой сети)</t>
  </si>
  <si>
    <t>К4 (ОП п.1.10 При проектировании объектов в городах с населением от 500 тыс.человек до 1 млн.)</t>
  </si>
  <si>
    <t>Письмо Минстроя РФ  №13606-ХМ/09 от 04.04.2018г.</t>
  </si>
  <si>
    <t>2</t>
  </si>
  <si>
    <t>3</t>
  </si>
  <si>
    <t>Проектная документация</t>
  </si>
  <si>
    <t xml:space="preserve">СБЦ на инженерные изыскания для строительства. СБЦ102 Инженерно - геодезические изыскания 2004 г. Таблица №8                                    </t>
  </si>
  <si>
    <t>прим.1 Без закладки центров и реперов</t>
  </si>
  <si>
    <t>прим.2 Использование спутниковых систем</t>
  </si>
  <si>
    <t xml:space="preserve">СБЦ на инженерные изыскания для строительства. СБЦ102 Инженерно - геодезические изыскания 2004 г. Таблица №8      </t>
  </si>
  <si>
    <t>прим.1  Без закладки центров и реперов</t>
  </si>
  <si>
    <t>СБЦ на инженерные изыскания для строительства. СБЦ102 Инженерно - геодезические изыскания 2004 г. Таблица №9</t>
  </si>
  <si>
    <t>Создание инженерно-топографического плана масштаба 1:500 с сечением рельефа  через 0.5 м  на застроенной территории. Категория сложности - II</t>
  </si>
  <si>
    <t>прим.4. Трассопоискового оборудования</t>
  </si>
  <si>
    <t>ОУ п.15а При выдаче промежуточных материалов</t>
  </si>
  <si>
    <t>ОУ п.15д При выполнении камеральных и картографических работ с применением компьютерных технологий</t>
  </si>
  <si>
    <t>Инженерно-геодезические изыскания подземных инженерных сетей (водоснабжение, теплофикация, канализация и др.) назастроенных территориях. Категория сложности - II</t>
  </si>
  <si>
    <t>21% от п.18</t>
  </si>
  <si>
    <t>Тепловая сеть диаметром 300мм протяженностью 250м.</t>
  </si>
  <si>
    <t xml:space="preserve">"СБЦ на проектные работы в строительстве. СБЦП07 Коммунальные инженерные сети и сооружения 2012 г. Таблица № 9. Тепловая сеть в двухтрубном исчислении диаметром трубопровода 300 мм,  протяженностью: свыше 0,1 до 1 км
" 
</t>
  </si>
  <si>
    <t xml:space="preserve">                                                                                    УТВЕРЖДАЮ</t>
  </si>
  <si>
    <t xml:space="preserve">                                                                                   _________________________ </t>
  </si>
  <si>
    <t xml:space="preserve">                                                                                   "_____" _____________________ 2019 г.</t>
  </si>
  <si>
    <t>Расчет стоимости проведения негосударственной экспертизы</t>
  </si>
  <si>
    <t>Спр</t>
  </si>
  <si>
    <t>Стоимость изготовления  проектной документации по договору (без НДС),
рублей</t>
  </si>
  <si>
    <t>1 кв.2019 г.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</si>
  <si>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</si>
  <si>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</si>
  <si>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</si>
  <si>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</si>
  <si>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</si>
  <si>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</si>
  <si>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</si>
  <si>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</si>
  <si>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</si>
  <si>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</si>
  <si>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</si>
  <si>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</si>
  <si>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</si>
  <si>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</si>
  <si>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</si>
  <si>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</si>
  <si>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</si>
  <si>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</si>
  <si>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</si>
  <si>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</si>
  <si>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</si>
  <si>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</si>
  <si>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</si>
  <si>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</si>
  <si>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</si>
  <si>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</si>
  <si>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</si>
  <si>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Проверил</t>
  </si>
  <si>
    <t>"___" _____________ 2019 г.</t>
  </si>
  <si>
    <t>"___" _______________ 2019 г.</t>
  </si>
  <si>
    <t>"      "____________2019г.</t>
  </si>
  <si>
    <t>1кв. 2019 г.</t>
  </si>
  <si>
    <t xml:space="preserve">    Итого в текущих ценах 1кв.2019 г. с НДС </t>
  </si>
  <si>
    <t>НДС 20%</t>
  </si>
  <si>
    <t>НДС 20 %</t>
  </si>
  <si>
    <t xml:space="preserve">Директор по капитальному строительству ____________ </t>
  </si>
  <si>
    <t xml:space="preserve">  ____________ </t>
  </si>
  <si>
    <t xml:space="preserve">СБЦ 102-2004
табл.14 § 1                                                                                       п.14 ОУ к=0,85                             п.15д ОУ к=1,2          </t>
  </si>
  <si>
    <t>СБЦ 102-2004
Табл. 78 § 1  Общ.полож п.2</t>
  </si>
  <si>
    <t>СБЦ 102-2004
Табл. 79 § 1    Общ.полож. п.2</t>
  </si>
  <si>
    <t>Экспертиза</t>
  </si>
  <si>
    <t>расчет</t>
  </si>
  <si>
    <t xml:space="preserve">                                                                                    </t>
  </si>
  <si>
    <r>
      <t xml:space="preserve">разработки проектной-сметной документации по объекту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"Реконструкция участков тепловых сетей от ТК-27 до ТК 27а, от ТК 27а до ТК-34. Источник РОК-1".  
</t>
    </r>
  </si>
  <si>
    <t xml:space="preserve">"Реконструкция участков тепловых сетей от ТК-27 до ТК 27а, от ТК 27а до ТК-34. Источник РОК-1". </t>
  </si>
  <si>
    <r>
      <t xml:space="preserve">Наименование объекта: </t>
    </r>
    <r>
      <rPr>
        <b/>
        <sz val="10"/>
        <rFont val="Times New Roman"/>
        <family val="1"/>
        <charset val="204"/>
      </rPr>
      <t xml:space="preserve">"Реконструкция участков тепловых сетей от ТК-27 до ТК 27а, от ТК 27а до ТК-34. Источник РОК-1" </t>
    </r>
  </si>
  <si>
    <r>
      <t xml:space="preserve">Смета №3
</t>
    </r>
    <r>
      <rPr>
        <sz val="10"/>
        <color indexed="8"/>
        <rFont val="Times New Roman"/>
        <family val="1"/>
        <charset val="204"/>
      </rPr>
      <t xml:space="preserve">  на инженерно-геологические изыскания  для строительства объекта:</t>
    </r>
    <r>
      <rPr>
        <b/>
        <sz val="10"/>
        <color indexed="8"/>
        <rFont val="Times New Roman"/>
        <family val="1"/>
        <charset val="204"/>
      </rPr>
      <t xml:space="preserve">   «Реконструкция участков тепловых сетей от ТК-27 до ТК 27а, от ТК 27а до ТК-34. Источник РОК-1». </t>
    </r>
  </si>
  <si>
    <t xml:space="preserve">Наименование объекта: «Рек. участков тепловых сетей от ТК-27 до ТК 27а, от ТК 27а до ТК-34. Источник РОК-1»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</si>
</sst>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0.00000"/>
    <numFmt numFmtId="200" formatCode="dd/mm/yyyy&quot; г.&quot;"/>
    <numFmt numFmtId="201" formatCode="#,##0.0000"/>
  </numFmts>
  <fonts count="1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3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b/>
      <sz val="12"/>
      <color indexed="8"/>
      <name val="Times New Roman"/>
      <family val="1"/>
      <charset val="204"/>
    </font>
    <font>
      <sz val="10"/>
      <color rgb="FFD6009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1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167" fontId="9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4" fontId="16" fillId="0" borderId="0">
      <alignment vertical="center"/>
    </xf>
    <xf numFmtId="0" fontId="22" fillId="0" borderId="0"/>
    <xf numFmtId="0" fontId="9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4" fontId="16" fillId="0" borderId="0">
      <alignment vertical="center"/>
    </xf>
    <xf numFmtId="4" fontId="16" fillId="0" borderId="0">
      <alignment vertical="center"/>
    </xf>
    <xf numFmtId="0" fontId="22" fillId="0" borderId="0"/>
    <xf numFmtId="0" fontId="23" fillId="0" borderId="0"/>
    <xf numFmtId="0" fontId="22" fillId="0" borderId="0"/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0" fontId="22" fillId="0" borderId="0"/>
    <xf numFmtId="4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0" fontId="22" fillId="0" borderId="0"/>
    <xf numFmtId="0" fontId="22" fillId="0" borderId="0"/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4" fontId="16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" fontId="16" fillId="0" borderId="0">
      <alignment vertical="center"/>
    </xf>
    <xf numFmtId="0" fontId="22" fillId="0" borderId="0"/>
    <xf numFmtId="0" fontId="22" fillId="0" borderId="0"/>
    <xf numFmtId="4" fontId="16" fillId="0" borderId="0">
      <alignment vertical="center"/>
    </xf>
    <xf numFmtId="0" fontId="23" fillId="0" borderId="0"/>
    <xf numFmtId="0" fontId="4" fillId="0" borderId="0"/>
    <xf numFmtId="0" fontId="23" fillId="0" borderId="0"/>
    <xf numFmtId="4" fontId="16" fillId="0" borderId="0">
      <alignment vertical="center"/>
    </xf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4" fontId="16" fillId="0" borderId="0">
      <alignment vertical="center"/>
    </xf>
    <xf numFmtId="0" fontId="23" fillId="0" borderId="0"/>
    <xf numFmtId="0" fontId="22" fillId="0" borderId="0"/>
    <xf numFmtId="0" fontId="22" fillId="0" borderId="0"/>
    <xf numFmtId="0" fontId="2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" fontId="16" fillId="0" borderId="0">
      <alignment vertical="center"/>
    </xf>
    <xf numFmtId="0" fontId="23" fillId="0" borderId="0"/>
    <xf numFmtId="4" fontId="16" fillId="0" borderId="0">
      <alignment vertical="center"/>
    </xf>
    <xf numFmtId="0" fontId="22" fillId="0" borderId="0"/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6" fillId="0" borderId="0">
      <alignment vertical="center"/>
    </xf>
    <xf numFmtId="0" fontId="23" fillId="0" borderId="0"/>
    <xf numFmtId="0" fontId="23" fillId="0" borderId="0"/>
    <xf numFmtId="4" fontId="16" fillId="0" borderId="0">
      <alignment vertical="center"/>
    </xf>
    <xf numFmtId="0" fontId="22" fillId="0" borderId="0"/>
    <xf numFmtId="0" fontId="22" fillId="0" borderId="0"/>
    <xf numFmtId="4" fontId="16" fillId="0" borderId="0">
      <alignment vertical="center"/>
    </xf>
    <xf numFmtId="4" fontId="16" fillId="0" borderId="0">
      <alignment vertical="center"/>
    </xf>
    <xf numFmtId="0" fontId="22" fillId="0" borderId="0"/>
    <xf numFmtId="0" fontId="22" fillId="0" borderId="0"/>
    <xf numFmtId="4" fontId="16" fillId="0" borderId="0">
      <alignment vertical="center"/>
    </xf>
    <xf numFmtId="0" fontId="23" fillId="0" borderId="0"/>
    <xf numFmtId="0" fontId="4" fillId="0" borderId="0"/>
    <xf numFmtId="0" fontId="9" fillId="0" borderId="0"/>
    <xf numFmtId="0" fontId="9" fillId="0" borderId="0"/>
    <xf numFmtId="4" fontId="16" fillId="0" borderId="0">
      <alignment vertical="center"/>
    </xf>
    <xf numFmtId="4" fontId="16" fillId="0" borderId="0">
      <alignment vertical="center"/>
    </xf>
    <xf numFmtId="0" fontId="22" fillId="0" borderId="0"/>
    <xf numFmtId="4" fontId="16" fillId="0" borderId="0">
      <alignment vertical="center"/>
    </xf>
    <xf numFmtId="0" fontId="22" fillId="0" borderId="0"/>
    <xf numFmtId="4" fontId="16" fillId="0" borderId="0">
      <alignment vertical="center"/>
    </xf>
    <xf numFmtId="0" fontId="22" fillId="0" borderId="0"/>
    <xf numFmtId="0" fontId="22" fillId="0" borderId="0"/>
    <xf numFmtId="0" fontId="22" fillId="0" borderId="0"/>
    <xf numFmtId="4" fontId="16" fillId="0" borderId="0">
      <alignment vertical="center"/>
    </xf>
    <xf numFmtId="4" fontId="16" fillId="0" borderId="0">
      <alignment vertical="center"/>
    </xf>
    <xf numFmtId="0" fontId="4" fillId="0" borderId="0"/>
    <xf numFmtId="0" fontId="4" fillId="0" borderId="0"/>
    <xf numFmtId="0" fontId="22" fillId="0" borderId="0"/>
    <xf numFmtId="0" fontId="4" fillId="0" borderId="0"/>
    <xf numFmtId="0" fontId="24" fillId="0" borderId="0">
      <alignment vertical="top"/>
    </xf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4" fontId="16" fillId="0" borderId="0">
      <alignment vertical="center"/>
    </xf>
    <xf numFmtId="0" fontId="2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2" fillId="0" borderId="0"/>
    <xf numFmtId="0" fontId="4" fillId="0" borderId="0"/>
    <xf numFmtId="0" fontId="2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3" fillId="0" borderId="0"/>
    <xf numFmtId="4" fontId="16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16" fillId="0" borderId="0">
      <alignment vertical="center"/>
    </xf>
    <xf numFmtId="0" fontId="22" fillId="0" borderId="0"/>
    <xf numFmtId="0" fontId="4" fillId="0" borderId="0"/>
    <xf numFmtId="0" fontId="22" fillId="0" borderId="0"/>
    <xf numFmtId="0" fontId="22" fillId="0" borderId="0"/>
    <xf numFmtId="4" fontId="16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16" fillId="0" borderId="0">
      <alignment vertical="center"/>
    </xf>
    <xf numFmtId="4" fontId="16" fillId="0" borderId="0">
      <alignment vertical="center"/>
    </xf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0" fontId="22" fillId="0" borderId="0"/>
    <xf numFmtId="0" fontId="22" fillId="0" borderId="0"/>
    <xf numFmtId="0" fontId="22" fillId="0" borderId="0"/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0" fontId="4" fillId="0" borderId="0"/>
    <xf numFmtId="4" fontId="16" fillId="0" borderId="0">
      <alignment vertical="center"/>
    </xf>
    <xf numFmtId="4" fontId="16" fillId="0" borderId="0">
      <alignment vertical="center"/>
    </xf>
    <xf numFmtId="0" fontId="22" fillId="0" borderId="0"/>
    <xf numFmtId="4" fontId="16" fillId="0" borderId="0">
      <alignment vertical="center"/>
    </xf>
    <xf numFmtId="0" fontId="22" fillId="0" borderId="0"/>
    <xf numFmtId="0" fontId="9" fillId="0" borderId="0"/>
    <xf numFmtId="0" fontId="9" fillId="0" borderId="0"/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0" fontId="22" fillId="0" borderId="0"/>
    <xf numFmtId="4" fontId="16" fillId="0" borderId="0">
      <alignment vertical="center"/>
    </xf>
    <xf numFmtId="0" fontId="22" fillId="0" borderId="0"/>
    <xf numFmtId="4" fontId="16" fillId="0" borderId="0">
      <alignment vertical="center"/>
    </xf>
    <xf numFmtId="0" fontId="23" fillId="0" borderId="0"/>
    <xf numFmtId="0" fontId="22" fillId="0" borderId="0"/>
    <xf numFmtId="4" fontId="16" fillId="0" borderId="0">
      <alignment vertical="center"/>
    </xf>
    <xf numFmtId="0" fontId="22" fillId="0" borderId="0"/>
    <xf numFmtId="0" fontId="22" fillId="0" borderId="0"/>
    <xf numFmtId="0" fontId="22" fillId="0" borderId="0"/>
    <xf numFmtId="4" fontId="16" fillId="0" borderId="0">
      <alignment vertical="center"/>
    </xf>
    <xf numFmtId="0" fontId="22" fillId="0" borderId="0"/>
    <xf numFmtId="0" fontId="22" fillId="0" borderId="0"/>
    <xf numFmtId="0" fontId="22" fillId="0" borderId="0"/>
    <xf numFmtId="4" fontId="16" fillId="0" borderId="0">
      <alignment vertical="center"/>
    </xf>
    <xf numFmtId="0" fontId="22" fillId="0" borderId="0"/>
    <xf numFmtId="0" fontId="22" fillId="0" borderId="0"/>
    <xf numFmtId="0" fontId="4" fillId="0" borderId="0"/>
    <xf numFmtId="0" fontId="4" fillId="0" borderId="0"/>
    <xf numFmtId="0" fontId="23" fillId="0" borderId="0"/>
    <xf numFmtId="0" fontId="4" fillId="0" borderId="0"/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0" fontId="22" fillId="0" borderId="0"/>
    <xf numFmtId="0" fontId="22" fillId="0" borderId="0"/>
    <xf numFmtId="0" fontId="22" fillId="0" borderId="0"/>
    <xf numFmtId="4" fontId="16" fillId="0" borderId="0">
      <alignment vertical="center"/>
    </xf>
    <xf numFmtId="0" fontId="4" fillId="0" borderId="0"/>
    <xf numFmtId="0" fontId="23" fillId="0" borderId="0"/>
    <xf numFmtId="4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4" fontId="16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4" fontId="16" fillId="0" borderId="0">
      <alignment vertical="center"/>
    </xf>
    <xf numFmtId="0" fontId="4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4" fillId="0" borderId="0"/>
    <xf numFmtId="0" fontId="22" fillId="0" borderId="0"/>
    <xf numFmtId="4" fontId="16" fillId="0" borderId="0">
      <alignment vertical="center"/>
    </xf>
    <xf numFmtId="4" fontId="16" fillId="0" borderId="0">
      <alignment vertical="center"/>
    </xf>
    <xf numFmtId="0" fontId="4" fillId="0" borderId="0"/>
    <xf numFmtId="4" fontId="16" fillId="0" borderId="0">
      <alignment vertical="center"/>
    </xf>
    <xf numFmtId="0" fontId="22" fillId="0" borderId="0"/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4" fontId="16" fillId="0" borderId="0">
      <alignment vertical="center"/>
    </xf>
    <xf numFmtId="0" fontId="22" fillId="0" borderId="0"/>
    <xf numFmtId="0" fontId="22" fillId="0" borderId="0"/>
    <xf numFmtId="4" fontId="16" fillId="0" borderId="0">
      <alignment vertical="center"/>
    </xf>
    <xf numFmtId="0" fontId="23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4" fillId="0" borderId="0"/>
    <xf numFmtId="0" fontId="9" fillId="0" borderId="0"/>
    <xf numFmtId="0" fontId="4" fillId="0" borderId="0"/>
    <xf numFmtId="0" fontId="22" fillId="0" borderId="0"/>
    <xf numFmtId="4" fontId="16" fillId="0" borderId="0">
      <alignment vertical="center"/>
    </xf>
    <xf numFmtId="0" fontId="4" fillId="0" borderId="0"/>
    <xf numFmtId="0" fontId="4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4" fontId="16" fillId="0" borderId="0">
      <alignment vertical="center"/>
    </xf>
    <xf numFmtId="0" fontId="4" fillId="0" borderId="0"/>
    <xf numFmtId="4" fontId="16" fillId="0" borderId="0">
      <alignment vertical="center"/>
    </xf>
    <xf numFmtId="4" fontId="16" fillId="0" borderId="0">
      <alignment vertical="center"/>
    </xf>
    <xf numFmtId="0" fontId="22" fillId="0" borderId="0"/>
    <xf numFmtId="0" fontId="9" fillId="0" borderId="0"/>
    <xf numFmtId="0" fontId="22" fillId="0" borderId="0"/>
    <xf numFmtId="0" fontId="22" fillId="0" borderId="0"/>
    <xf numFmtId="4" fontId="16" fillId="0" borderId="0">
      <alignment vertical="center"/>
    </xf>
    <xf numFmtId="0" fontId="22" fillId="0" borderId="0"/>
    <xf numFmtId="4" fontId="16" fillId="0" borderId="0">
      <alignment vertical="center"/>
    </xf>
    <xf numFmtId="4" fontId="16" fillId="0" borderId="0">
      <alignment vertical="center"/>
    </xf>
    <xf numFmtId="4" fontId="16" fillId="0" borderId="0">
      <alignment vertical="center"/>
    </xf>
    <xf numFmtId="0" fontId="22" fillId="0" borderId="0"/>
    <xf numFmtId="4" fontId="16" fillId="0" borderId="0">
      <alignment vertical="center"/>
    </xf>
    <xf numFmtId="0" fontId="22" fillId="0" borderId="0"/>
    <xf numFmtId="0" fontId="22" fillId="0" borderId="0"/>
    <xf numFmtId="4" fontId="16" fillId="0" borderId="0">
      <alignment vertical="center"/>
    </xf>
    <xf numFmtId="4" fontId="16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4" fillId="0" borderId="0"/>
    <xf numFmtId="4" fontId="16" fillId="0" borderId="0">
      <alignment vertical="center"/>
    </xf>
    <xf numFmtId="4" fontId="16" fillId="0" borderId="0">
      <alignment vertical="center"/>
    </xf>
    <xf numFmtId="4" fontId="18" fillId="0" borderId="0">
      <alignment vertical="center"/>
    </xf>
    <xf numFmtId="0" fontId="23" fillId="0" borderId="0"/>
    <xf numFmtId="4" fontId="16" fillId="0" borderId="0">
      <alignment vertical="center"/>
    </xf>
    <xf numFmtId="0" fontId="22" fillId="0" borderId="0"/>
    <xf numFmtId="0" fontId="22" fillId="0" borderId="0"/>
    <xf numFmtId="4" fontId="16" fillId="0" borderId="0">
      <alignment vertical="center"/>
    </xf>
    <xf numFmtId="0" fontId="4" fillId="0" borderId="0"/>
    <xf numFmtId="0" fontId="26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4" fillId="0" borderId="0"/>
    <xf numFmtId="4" fontId="16" fillId="0" borderId="0">
      <alignment vertical="center"/>
    </xf>
    <xf numFmtId="0" fontId="4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22" fillId="0" borderId="0"/>
    <xf numFmtId="4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3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28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8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11" borderId="0" applyNumberFormat="0" applyBorder="0" applyAlignment="0" applyProtection="0"/>
    <xf numFmtId="0" fontId="28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29" borderId="0" applyNumberFormat="0" applyBorder="0" applyAlignment="0" applyProtection="0"/>
    <xf numFmtId="0" fontId="21" fillId="40" borderId="0" applyNumberFormat="0" applyBorder="0" applyAlignment="0" applyProtection="0"/>
    <xf numFmtId="0" fontId="21" fillId="32" borderId="0" applyNumberFormat="0" applyBorder="0" applyAlignment="0" applyProtection="0"/>
    <xf numFmtId="0" fontId="28" fillId="19" borderId="0" applyNumberFormat="0" applyBorder="0" applyAlignment="0" applyProtection="0"/>
    <xf numFmtId="0" fontId="28" fillId="41" borderId="0" applyNumberFormat="0" applyBorder="0" applyAlignment="0" applyProtection="0"/>
    <xf numFmtId="0" fontId="28" fillId="30" borderId="0" applyNumberFormat="0" applyBorder="0" applyAlignment="0" applyProtection="0"/>
    <xf numFmtId="0" fontId="21" fillId="35" borderId="0" applyNumberFormat="0" applyBorder="0" applyAlignment="0" applyProtection="0"/>
    <xf numFmtId="0" fontId="21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9" fillId="44" borderId="0" applyNumberFormat="0" applyBorder="0" applyAlignment="0" applyProtection="0"/>
    <xf numFmtId="0" fontId="30" fillId="45" borderId="17" applyNumberFormat="0" applyAlignment="0" applyProtection="0"/>
    <xf numFmtId="0" fontId="31" fillId="0" borderId="0"/>
    <xf numFmtId="3" fontId="32" fillId="46" borderId="18">
      <alignment horizontal="left" vertical="center"/>
    </xf>
    <xf numFmtId="0" fontId="33" fillId="0" borderId="0">
      <alignment horizontal="left" vertical="top"/>
    </xf>
    <xf numFmtId="0" fontId="34" fillId="37" borderId="19" applyNumberFormat="0" applyAlignment="0" applyProtection="0"/>
    <xf numFmtId="175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6" fillId="47" borderId="0" applyNumberFormat="0" applyFill="0">
      <alignment vertical="center"/>
    </xf>
    <xf numFmtId="177" fontId="37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8" fillId="0" borderId="0">
      <alignment horizontal="center"/>
    </xf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40" fillId="0" borderId="0" applyNumberFormat="0" applyAlignment="0"/>
    <xf numFmtId="0" fontId="41" fillId="0" borderId="0" applyNumberFormat="0" applyAlignment="0"/>
    <xf numFmtId="0" fontId="42" fillId="0" borderId="0" applyNumberFormat="0" applyAlignment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23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Protection="0">
      <alignment vertical="top" wrapText="1"/>
    </xf>
    <xf numFmtId="0" fontId="45" fillId="11" borderId="0" applyNumberFormat="0" applyBorder="0" applyAlignment="0" applyProtection="0"/>
    <xf numFmtId="0" fontId="46" fillId="46" borderId="20">
      <alignment horizontal="left" vertical="center" wrapText="1"/>
    </xf>
    <xf numFmtId="38" fontId="47" fillId="51" borderId="0" applyNumberFormat="0" applyBorder="0" applyAlignment="0" applyProtection="0"/>
    <xf numFmtId="3" fontId="48" fillId="0" borderId="0"/>
    <xf numFmtId="0" fontId="49" fillId="0" borderId="0">
      <alignment horizontal="left"/>
    </xf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2" fillId="0" borderId="2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/>
    <xf numFmtId="0" fontId="9" fillId="0" borderId="0"/>
    <xf numFmtId="0" fontId="54" fillId="42" borderId="17" applyNumberFormat="0" applyAlignment="0" applyProtection="0"/>
    <xf numFmtId="10" fontId="47" fillId="52" borderId="1" applyNumberFormat="0" applyBorder="0" applyAlignment="0" applyProtection="0"/>
    <xf numFmtId="0" fontId="54" fillId="53" borderId="17" applyNumberFormat="0" applyAlignment="0" applyProtection="0"/>
    <xf numFmtId="0" fontId="55" fillId="0" borderId="24">
      <alignment horizontal="left"/>
    </xf>
    <xf numFmtId="0" fontId="56" fillId="0" borderId="25" applyNumberFormat="0" applyFill="0" applyAlignment="0" applyProtection="0"/>
    <xf numFmtId="0" fontId="57" fillId="0" borderId="16"/>
    <xf numFmtId="0" fontId="37" fillId="0" borderId="0"/>
    <xf numFmtId="0" fontId="58" fillId="54" borderId="0" applyNumberFormat="0" applyBorder="0" applyAlignment="0" applyProtection="0"/>
    <xf numFmtId="0" fontId="59" fillId="0" borderId="0" applyNumberFormat="0" applyFill="0" applyBorder="0" applyAlignment="0" applyProtection="0"/>
    <xf numFmtId="182" fontId="60" fillId="0" borderId="0"/>
    <xf numFmtId="179" fontId="61" fillId="0" borderId="0"/>
    <xf numFmtId="0" fontId="62" fillId="0" borderId="0"/>
    <xf numFmtId="0" fontId="63" fillId="0" borderId="0"/>
    <xf numFmtId="0" fontId="4" fillId="0" borderId="0"/>
    <xf numFmtId="0" fontId="23" fillId="35" borderId="26" applyNumberFormat="0" applyAlignment="0" applyProtection="0"/>
    <xf numFmtId="0" fontId="9" fillId="55" borderId="26" applyNumberFormat="0" applyFont="0" applyAlignment="0" applyProtection="0"/>
    <xf numFmtId="0" fontId="9" fillId="55" borderId="26" applyNumberFormat="0" applyFont="0" applyAlignment="0" applyProtection="0"/>
    <xf numFmtId="0" fontId="9" fillId="55" borderId="26" applyNumberFormat="0" applyFont="0" applyAlignment="0" applyProtection="0"/>
    <xf numFmtId="0" fontId="9" fillId="55" borderId="26" applyNumberFormat="0" applyFont="0" applyAlignment="0" applyProtection="0"/>
    <xf numFmtId="0" fontId="9" fillId="55" borderId="26" applyNumberFormat="0" applyFont="0" applyAlignment="0" applyProtection="0"/>
    <xf numFmtId="0" fontId="9" fillId="55" borderId="26" applyNumberFormat="0" applyFont="0" applyAlignment="0" applyProtection="0"/>
    <xf numFmtId="0" fontId="9" fillId="55" borderId="26" applyNumberFormat="0" applyFont="0" applyAlignment="0" applyProtection="0"/>
    <xf numFmtId="0" fontId="9" fillId="55" borderId="26" applyNumberFormat="0" applyFont="0" applyAlignment="0" applyProtection="0"/>
    <xf numFmtId="0" fontId="9" fillId="55" borderId="26" applyNumberFormat="0" applyFont="0" applyAlignment="0" applyProtection="0"/>
    <xf numFmtId="0" fontId="9" fillId="55" borderId="26" applyNumberFormat="0" applyFont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65" fillId="45" borderId="27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>
      <alignment vertical="top"/>
    </xf>
    <xf numFmtId="3" fontId="66" fillId="0" borderId="0" applyFill="0" applyBorder="0" applyProtection="0">
      <alignment horizontal="right"/>
    </xf>
    <xf numFmtId="3" fontId="17" fillId="0" borderId="28" applyNumberFormat="0" applyAlignment="0">
      <alignment vertical="top"/>
    </xf>
    <xf numFmtId="1" fontId="67" fillId="0" borderId="0">
      <alignment horizontal="center" vertical="top" wrapText="1"/>
    </xf>
    <xf numFmtId="0" fontId="68" fillId="56" borderId="0">
      <alignment horizontal="left" vertical="center"/>
    </xf>
    <xf numFmtId="0" fontId="69" fillId="0" borderId="0">
      <alignment horizontal="right" vertical="center"/>
    </xf>
    <xf numFmtId="0" fontId="70" fillId="56" borderId="0">
      <alignment horizontal="left" vertical="top"/>
    </xf>
    <xf numFmtId="0" fontId="68" fillId="56" borderId="0">
      <alignment horizontal="right" vertical="center"/>
    </xf>
    <xf numFmtId="0" fontId="71" fillId="0" borderId="0">
      <alignment horizontal="left" vertical="center"/>
    </xf>
    <xf numFmtId="0" fontId="72" fillId="56" borderId="0">
      <alignment horizontal="center" vertical="top"/>
    </xf>
    <xf numFmtId="0" fontId="68" fillId="56" borderId="0">
      <alignment horizontal="left" vertical="center"/>
    </xf>
    <xf numFmtId="0" fontId="68" fillId="56" borderId="0">
      <alignment horizontal="center" vertical="center"/>
    </xf>
    <xf numFmtId="0" fontId="68" fillId="56" borderId="0">
      <alignment horizontal="left" vertical="center"/>
    </xf>
    <xf numFmtId="0" fontId="68" fillId="56" borderId="0">
      <alignment horizontal="center" vertical="center"/>
    </xf>
    <xf numFmtId="0" fontId="73" fillId="56" borderId="0">
      <alignment horizontal="left" vertical="center"/>
    </xf>
    <xf numFmtId="0" fontId="70" fillId="56" borderId="0">
      <alignment horizontal="right" vertical="center"/>
    </xf>
    <xf numFmtId="0" fontId="70" fillId="56" borderId="0">
      <alignment horizontal="right" vertical="center"/>
    </xf>
    <xf numFmtId="0" fontId="73" fillId="56" borderId="0">
      <alignment horizontal="left" vertical="center"/>
    </xf>
    <xf numFmtId="0" fontId="68" fillId="56" borderId="0">
      <alignment horizontal="center" vertical="center"/>
    </xf>
    <xf numFmtId="0" fontId="70" fillId="56" borderId="0">
      <alignment horizontal="center" vertical="center"/>
    </xf>
    <xf numFmtId="0" fontId="70" fillId="56" borderId="0">
      <alignment horizontal="left" vertical="top"/>
    </xf>
    <xf numFmtId="0" fontId="73" fillId="56" borderId="0">
      <alignment horizontal="left" vertical="center"/>
    </xf>
    <xf numFmtId="0" fontId="68" fillId="56" borderId="0">
      <alignment horizontal="center" vertical="center"/>
    </xf>
    <xf numFmtId="0" fontId="68" fillId="56" borderId="0">
      <alignment horizontal="center" vertical="top"/>
    </xf>
    <xf numFmtId="0" fontId="73" fillId="56" borderId="0">
      <alignment horizontal="left" vertical="center"/>
    </xf>
    <xf numFmtId="0" fontId="68" fillId="56" borderId="0">
      <alignment horizontal="center" vertical="top"/>
    </xf>
    <xf numFmtId="0" fontId="73" fillId="56" borderId="0">
      <alignment horizontal="left" vertical="center"/>
    </xf>
    <xf numFmtId="0" fontId="70" fillId="56" borderId="0">
      <alignment horizontal="left" vertical="top"/>
    </xf>
    <xf numFmtId="0" fontId="73" fillId="56" borderId="0">
      <alignment horizontal="left" vertical="center"/>
    </xf>
    <xf numFmtId="0" fontId="74" fillId="56" borderId="0">
      <alignment horizontal="left" vertical="top"/>
    </xf>
    <xf numFmtId="0" fontId="68" fillId="0" borderId="0">
      <alignment horizontal="left" vertical="top"/>
    </xf>
    <xf numFmtId="0" fontId="74" fillId="56" borderId="0">
      <alignment horizontal="left" vertical="top"/>
    </xf>
    <xf numFmtId="0" fontId="73" fillId="56" borderId="0">
      <alignment horizontal="left" vertical="top"/>
    </xf>
    <xf numFmtId="0" fontId="68" fillId="56" borderId="0">
      <alignment horizontal="center" vertical="top"/>
    </xf>
    <xf numFmtId="0" fontId="68" fillId="0" borderId="0">
      <alignment horizontal="left" vertical="top"/>
    </xf>
    <xf numFmtId="0" fontId="74" fillId="56" borderId="0">
      <alignment horizontal="left" vertical="top"/>
    </xf>
    <xf numFmtId="0" fontId="68" fillId="0" borderId="0">
      <alignment horizontal="right" vertical="top"/>
    </xf>
    <xf numFmtId="0" fontId="68" fillId="56" borderId="0">
      <alignment horizontal="center" vertical="center"/>
    </xf>
    <xf numFmtId="0" fontId="68" fillId="0" borderId="0">
      <alignment horizontal="left" vertical="center"/>
    </xf>
    <xf numFmtId="0" fontId="70" fillId="56" borderId="0">
      <alignment horizontal="left" vertical="top"/>
    </xf>
    <xf numFmtId="0" fontId="68" fillId="56" borderId="0">
      <alignment horizontal="left" vertical="top"/>
    </xf>
    <xf numFmtId="0" fontId="68" fillId="0" borderId="0">
      <alignment horizontal="left" vertical="top"/>
    </xf>
    <xf numFmtId="0" fontId="70" fillId="56" borderId="0">
      <alignment horizontal="center" vertical="center"/>
    </xf>
    <xf numFmtId="0" fontId="74" fillId="56" borderId="0">
      <alignment horizontal="center" vertical="center"/>
    </xf>
    <xf numFmtId="0" fontId="75" fillId="56" borderId="0">
      <alignment horizontal="center" vertical="center"/>
    </xf>
    <xf numFmtId="0" fontId="76" fillId="56" borderId="0">
      <alignment horizontal="center" vertical="center"/>
    </xf>
    <xf numFmtId="0" fontId="76" fillId="0" borderId="0">
      <alignment horizontal="center" vertical="center"/>
    </xf>
    <xf numFmtId="0" fontId="75" fillId="56" borderId="0">
      <alignment horizontal="center" vertical="center"/>
    </xf>
    <xf numFmtId="0" fontId="68" fillId="56" borderId="0">
      <alignment horizontal="center" vertical="center"/>
    </xf>
    <xf numFmtId="0" fontId="74" fillId="56" borderId="0">
      <alignment horizontal="left" vertical="center"/>
    </xf>
    <xf numFmtId="0" fontId="74" fillId="56" borderId="0">
      <alignment horizontal="left" vertical="center"/>
    </xf>
    <xf numFmtId="0" fontId="68" fillId="56" borderId="0">
      <alignment horizontal="center" vertical="center"/>
    </xf>
    <xf numFmtId="0" fontId="74" fillId="0" borderId="0">
      <alignment horizontal="left" vertical="top"/>
    </xf>
    <xf numFmtId="0" fontId="70" fillId="56" borderId="0">
      <alignment horizontal="right" vertical="top"/>
    </xf>
    <xf numFmtId="0" fontId="68" fillId="56" borderId="0">
      <alignment horizontal="center" vertical="center"/>
    </xf>
    <xf numFmtId="0" fontId="68" fillId="56" borderId="0">
      <alignment horizontal="left" vertical="center"/>
    </xf>
    <xf numFmtId="0" fontId="74" fillId="56" borderId="0">
      <alignment horizontal="center" vertical="center"/>
    </xf>
    <xf numFmtId="0" fontId="68" fillId="56" borderId="0">
      <alignment horizontal="center" vertical="center"/>
    </xf>
    <xf numFmtId="0" fontId="68" fillId="56" borderId="0">
      <alignment horizontal="left" vertical="center"/>
    </xf>
    <xf numFmtId="0" fontId="74" fillId="0" borderId="0">
      <alignment horizontal="left" vertical="center"/>
    </xf>
    <xf numFmtId="0" fontId="70" fillId="56" borderId="0">
      <alignment horizontal="center" vertical="center"/>
    </xf>
    <xf numFmtId="0" fontId="68" fillId="56" borderId="0">
      <alignment horizontal="left" vertical="center"/>
    </xf>
    <xf numFmtId="0" fontId="70" fillId="56" borderId="0">
      <alignment horizontal="right" vertical="center"/>
    </xf>
    <xf numFmtId="0" fontId="68" fillId="56" borderId="0">
      <alignment horizontal="left" vertical="center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4" fontId="77" fillId="58" borderId="27" applyNumberFormat="0" applyProtection="0">
      <alignment horizontal="left" vertical="center" indent="1"/>
    </xf>
    <xf numFmtId="4" fontId="70" fillId="59" borderId="27" applyNumberFormat="0" applyProtection="0">
      <alignment horizontal="left" vertical="center" indent="1"/>
    </xf>
    <xf numFmtId="4" fontId="70" fillId="60" borderId="27" applyNumberFormat="0" applyProtection="0">
      <alignment horizontal="left" vertical="center" indent="1"/>
    </xf>
    <xf numFmtId="0" fontId="1" fillId="60" borderId="27" applyNumberFormat="0" applyProtection="0">
      <alignment horizontal="left" vertical="center" indent="1"/>
    </xf>
    <xf numFmtId="0" fontId="1" fillId="60" borderId="27" applyNumberFormat="0" applyProtection="0">
      <alignment horizontal="left" vertical="center" indent="1"/>
    </xf>
    <xf numFmtId="0" fontId="1" fillId="61" borderId="27" applyNumberFormat="0" applyProtection="0">
      <alignment horizontal="left" vertical="center" indent="1"/>
    </xf>
    <xf numFmtId="0" fontId="1" fillId="61" borderId="27" applyNumberFormat="0" applyProtection="0">
      <alignment horizontal="left" vertical="center" indent="1"/>
    </xf>
    <xf numFmtId="0" fontId="1" fillId="51" borderId="27" applyNumberFormat="0" applyProtection="0">
      <alignment horizontal="left" vertical="center" indent="1"/>
    </xf>
    <xf numFmtId="0" fontId="1" fillId="51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78" fillId="0" borderId="0"/>
    <xf numFmtId="0" fontId="79" fillId="0" borderId="0" applyNumberFormat="0" applyFill="0" applyBorder="0" applyAlignment="0" applyProtection="0"/>
    <xf numFmtId="0" fontId="80" fillId="0" borderId="0"/>
    <xf numFmtId="0" fontId="57" fillId="0" borderId="0"/>
    <xf numFmtId="0" fontId="81" fillId="0" borderId="0">
      <alignment horizontal="centerContinuous" vertical="center"/>
    </xf>
    <xf numFmtId="0" fontId="82" fillId="62" borderId="29" applyNumberFormat="0" applyFill="0" applyAlignment="0" applyProtection="0">
      <alignment vertical="top"/>
    </xf>
    <xf numFmtId="4" fontId="83" fillId="46" borderId="7">
      <alignment horizontal="left" vertical="center" wrapText="1"/>
    </xf>
    <xf numFmtId="4" fontId="84" fillId="0" borderId="30">
      <alignment vertical="center" wrapText="1"/>
    </xf>
    <xf numFmtId="0" fontId="1" fillId="0" borderId="28"/>
    <xf numFmtId="0" fontId="85" fillId="63" borderId="20" applyNumberFormat="0" applyProtection="0">
      <alignment horizontal="left" vertical="center" wrapText="1"/>
    </xf>
    <xf numFmtId="0" fontId="39" fillId="0" borderId="31" applyNumberFormat="0" applyFill="0" applyAlignment="0" applyProtection="0"/>
    <xf numFmtId="3" fontId="86" fillId="0" borderId="0"/>
    <xf numFmtId="0" fontId="87" fillId="0" borderId="0">
      <alignment horizontal="left"/>
    </xf>
    <xf numFmtId="185" fontId="27" fillId="0" borderId="0"/>
    <xf numFmtId="0" fontId="88" fillId="0" borderId="0" applyNumberFormat="0" applyFill="0" applyBorder="0" applyAlignment="0" applyProtection="0"/>
    <xf numFmtId="0" fontId="3" fillId="0" borderId="1">
      <alignment horizontal="center"/>
    </xf>
    <xf numFmtId="0" fontId="9" fillId="0" borderId="0">
      <alignment vertical="top"/>
    </xf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186" fontId="64" fillId="0" borderId="0"/>
    <xf numFmtId="187" fontId="64" fillId="0" borderId="1" applyFont="0" applyFill="0" applyBorder="0" applyAlignment="0" applyProtection="0"/>
    <xf numFmtId="0" fontId="54" fillId="8" borderId="17" applyNumberFormat="0" applyAlignment="0" applyProtection="0"/>
    <xf numFmtId="0" fontId="54" fillId="8" borderId="17" applyNumberFormat="0" applyAlignment="0" applyProtection="0"/>
    <xf numFmtId="0" fontId="54" fillId="8" borderId="17" applyNumberFormat="0" applyAlignment="0" applyProtection="0"/>
    <xf numFmtId="0" fontId="54" fillId="14" borderId="17" applyNumberFormat="0" applyAlignment="0" applyProtection="0"/>
    <xf numFmtId="0" fontId="3" fillId="0" borderId="1">
      <alignment horizontal="center"/>
    </xf>
    <xf numFmtId="0" fontId="3" fillId="0" borderId="0">
      <alignment vertical="top"/>
    </xf>
    <xf numFmtId="0" fontId="65" fillId="72" borderId="27" applyNumberFormat="0" applyAlignment="0" applyProtection="0"/>
    <xf numFmtId="0" fontId="65" fillId="72" borderId="27" applyNumberFormat="0" applyAlignment="0" applyProtection="0"/>
    <xf numFmtId="0" fontId="65" fillId="72" borderId="27" applyNumberFormat="0" applyAlignment="0" applyProtection="0"/>
    <xf numFmtId="0" fontId="65" fillId="73" borderId="27" applyNumberFormat="0" applyAlignment="0" applyProtection="0"/>
    <xf numFmtId="0" fontId="89" fillId="72" borderId="17" applyNumberFormat="0" applyAlignment="0" applyProtection="0"/>
    <xf numFmtId="0" fontId="89" fillId="72" borderId="17" applyNumberFormat="0" applyAlignment="0" applyProtection="0"/>
    <xf numFmtId="0" fontId="89" fillId="72" borderId="17" applyNumberFormat="0" applyAlignment="0" applyProtection="0"/>
    <xf numFmtId="0" fontId="89" fillId="73" borderId="17" applyNumberFormat="0" applyAlignment="0" applyProtection="0"/>
    <xf numFmtId="188" fontId="59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9" fontId="90" fillId="0" borderId="0" applyFont="0" applyFill="0" applyBorder="0" applyAlignment="0" applyProtection="0"/>
    <xf numFmtId="0" fontId="91" fillId="0" borderId="32" applyNumberFormat="0" applyFill="0" applyAlignment="0" applyProtection="0"/>
    <xf numFmtId="0" fontId="91" fillId="0" borderId="32" applyNumberFormat="0" applyFill="0" applyAlignment="0" applyProtection="0"/>
    <xf numFmtId="0" fontId="91" fillId="0" borderId="3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90" fontId="64" fillId="0" borderId="34" applyFill="0" applyProtection="0">
      <alignment horizontal="center" vertical="center" wrapText="1"/>
    </xf>
    <xf numFmtId="0" fontId="23" fillId="0" borderId="0"/>
    <xf numFmtId="0" fontId="9" fillId="0" borderId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59" fillId="0" borderId="36" applyNumberFormat="0" applyFill="0" applyAlignment="0" applyProtection="0"/>
    <xf numFmtId="0" fontId="9" fillId="0" borderId="0"/>
    <xf numFmtId="191" fontId="96" fillId="0" borderId="37">
      <alignment horizontal="center" vertical="center" wrapText="1"/>
    </xf>
    <xf numFmtId="0" fontId="34" fillId="74" borderId="19" applyNumberFormat="0" applyAlignment="0" applyProtection="0"/>
    <xf numFmtId="0" fontId="34" fillId="74" borderId="19" applyNumberFormat="0" applyAlignment="0" applyProtection="0"/>
    <xf numFmtId="0" fontId="34" fillId="74" borderId="19" applyNumberFormat="0" applyAlignment="0" applyProtection="0"/>
    <xf numFmtId="0" fontId="34" fillId="37" borderId="19" applyNumberFormat="0" applyAlignment="0" applyProtection="0"/>
    <xf numFmtId="0" fontId="3" fillId="0" borderId="1">
      <alignment horizontal="center" wrapText="1"/>
    </xf>
    <xf numFmtId="0" fontId="9" fillId="0" borderId="0">
      <alignment vertical="top"/>
    </xf>
    <xf numFmtId="0" fontId="9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54" borderId="0" applyNumberFormat="0" applyBorder="0" applyAlignment="0" applyProtection="0"/>
    <xf numFmtId="192" fontId="64" fillId="0" borderId="37">
      <alignment horizontal="center" vertical="center" wrapText="1"/>
    </xf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64" fillId="0" borderId="0"/>
    <xf numFmtId="4" fontId="98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9" fillId="0" borderId="0"/>
    <xf numFmtId="0" fontId="9" fillId="0" borderId="0"/>
    <xf numFmtId="4" fontId="9" fillId="0" borderId="0">
      <alignment vertical="center"/>
    </xf>
    <xf numFmtId="0" fontId="3" fillId="0" borderId="0"/>
    <xf numFmtId="0" fontId="3" fillId="0" borderId="1">
      <alignment horizontal="center" wrapText="1"/>
    </xf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5" borderId="26" applyNumberFormat="0" applyAlignment="0" applyProtection="0"/>
    <xf numFmtId="0" fontId="23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0" fontId="9" fillId="76" borderId="26" applyNumberFormat="0" applyFont="0" applyAlignment="0" applyProtection="0"/>
    <xf numFmtId="193" fontId="101" fillId="0" borderId="3">
      <protection locked="0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64" fillId="0" borderId="5">
      <alignment horizontal="center" vertical="center" wrapText="1"/>
    </xf>
    <xf numFmtId="0" fontId="3" fillId="0" borderId="1">
      <alignment horizontal="center"/>
    </xf>
    <xf numFmtId="0" fontId="3" fillId="0" borderId="1">
      <alignment horizontal="center" wrapText="1"/>
    </xf>
    <xf numFmtId="0" fontId="9" fillId="0" borderId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102" fillId="0" borderId="25" applyNumberFormat="0" applyFill="0" applyAlignment="0" applyProtection="0"/>
    <xf numFmtId="0" fontId="9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16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>
      <alignment vertical="justify"/>
    </xf>
    <xf numFmtId="0" fontId="103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" fillId="0" borderId="0">
      <alignment horizontal="center"/>
    </xf>
    <xf numFmtId="38" fontId="9" fillId="0" borderId="0" applyFont="0" applyFill="0" applyBorder="0" applyAlignment="0" applyProtection="0"/>
    <xf numFmtId="40" fontId="37" fillId="0" borderId="0" applyFont="0" applyFill="0" applyBorder="0" applyAlignment="0" applyProtection="0"/>
    <xf numFmtId="2" fontId="59" fillId="0" borderId="0" applyFill="0" applyBorder="0" applyAlignment="0" applyProtection="0"/>
    <xf numFmtId="165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23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96" fontId="23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" fillId="0" borderId="0">
      <alignment horizontal="left" vertical="top"/>
    </xf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9" fillId="0" borderId="0" applyFont="0" applyFill="0" applyBorder="0" applyAlignment="0"/>
    <xf numFmtId="0" fontId="9" fillId="0" borderId="0" applyFont="0" applyFill="0" applyBorder="0" applyAlignment="0"/>
    <xf numFmtId="3" fontId="86" fillId="0" borderId="0"/>
    <xf numFmtId="0" fontId="3" fillId="0" borderId="0"/>
    <xf numFmtId="0" fontId="13" fillId="0" borderId="0"/>
    <xf numFmtId="0" fontId="108" fillId="0" borderId="0"/>
    <xf numFmtId="0" fontId="13" fillId="0" borderId="0"/>
    <xf numFmtId="0" fontId="9" fillId="0" borderId="0"/>
  </cellStyleXfs>
  <cellXfs count="526">
    <xf numFmtId="0" fontId="0" fillId="0" borderId="0" xfId="0"/>
    <xf numFmtId="49" fontId="3" fillId="0" borderId="0" xfId="2" applyNumberFormat="1" applyFont="1" applyAlignment="1">
      <alignment wrapText="1"/>
    </xf>
    <xf numFmtId="49" fontId="8" fillId="0" borderId="1" xfId="2" applyNumberFormat="1" applyFont="1" applyBorder="1" applyAlignment="1">
      <alignment horizontal="center" vertical="top" wrapText="1"/>
    </xf>
    <xf numFmtId="0" fontId="8" fillId="0" borderId="1" xfId="2" applyNumberFormat="1" applyFont="1" applyBorder="1" applyAlignment="1">
      <alignment horizontal="left" vertical="top" wrapText="1"/>
    </xf>
    <xf numFmtId="0" fontId="8" fillId="0" borderId="6" xfId="2" applyNumberFormat="1" applyFont="1" applyBorder="1" applyAlignment="1">
      <alignment horizontal="left" vertical="top" wrapText="1"/>
    </xf>
    <xf numFmtId="0" fontId="8" fillId="0" borderId="10" xfId="2" applyNumberFormat="1" applyFont="1" applyBorder="1" applyAlignment="1">
      <alignment horizontal="left" vertical="top" wrapText="1"/>
    </xf>
    <xf numFmtId="0" fontId="8" fillId="0" borderId="12" xfId="2" applyNumberFormat="1" applyFont="1" applyBorder="1" applyAlignment="1">
      <alignment horizontal="left" vertical="top" wrapText="1"/>
    </xf>
    <xf numFmtId="0" fontId="8" fillId="0" borderId="0" xfId="2" applyNumberFormat="1" applyFont="1" applyBorder="1" applyAlignment="1">
      <alignment vertical="top" wrapText="1"/>
    </xf>
    <xf numFmtId="49" fontId="8" fillId="0" borderId="0" xfId="2" applyNumberFormat="1" applyFont="1" applyBorder="1" applyAlignment="1">
      <alignment horizontal="left" vertical="top" wrapText="1"/>
    </xf>
    <xf numFmtId="49" fontId="8" fillId="0" borderId="10" xfId="2" applyNumberFormat="1" applyFont="1" applyBorder="1" applyAlignment="1">
      <alignment horizontal="left" vertical="top" wrapText="1"/>
    </xf>
    <xf numFmtId="0" fontId="8" fillId="0" borderId="7" xfId="2" applyNumberFormat="1" applyFont="1" applyBorder="1" applyAlignment="1">
      <alignment horizontal="left" vertical="top" wrapText="1" indent="1"/>
    </xf>
    <xf numFmtId="0" fontId="8" fillId="0" borderId="0" xfId="2" applyNumberFormat="1" applyFont="1" applyBorder="1" applyAlignment="1">
      <alignment horizontal="left" vertical="top" wrapText="1"/>
    </xf>
    <xf numFmtId="49" fontId="8" fillId="0" borderId="1" xfId="2" applyNumberFormat="1" applyFont="1" applyFill="1" applyBorder="1" applyAlignment="1">
      <alignment horizontal="center" vertical="top" wrapText="1"/>
    </xf>
    <xf numFmtId="49" fontId="8" fillId="0" borderId="4" xfId="2" applyNumberFormat="1" applyFont="1" applyFill="1" applyBorder="1" applyAlignment="1">
      <alignment vertical="top" wrapText="1"/>
    </xf>
    <xf numFmtId="49" fontId="8" fillId="0" borderId="5" xfId="2" applyNumberFormat="1" applyFont="1" applyFill="1" applyBorder="1" applyAlignment="1">
      <alignment vertical="top" wrapText="1"/>
    </xf>
    <xf numFmtId="49" fontId="8" fillId="0" borderId="6" xfId="2" applyNumberFormat="1" applyFont="1" applyFill="1" applyBorder="1" applyAlignment="1">
      <alignment vertical="top" wrapText="1"/>
    </xf>
    <xf numFmtId="49" fontId="8" fillId="0" borderId="4" xfId="2" applyNumberFormat="1" applyFont="1" applyFill="1" applyBorder="1" applyAlignment="1">
      <alignment horizontal="left" vertical="top" wrapText="1"/>
    </xf>
    <xf numFmtId="49" fontId="12" fillId="0" borderId="1" xfId="2" applyNumberFormat="1" applyFont="1" applyBorder="1" applyAlignment="1">
      <alignment horizontal="center" vertical="top" wrapText="1"/>
    </xf>
    <xf numFmtId="49" fontId="12" fillId="0" borderId="1" xfId="2" applyNumberFormat="1" applyFont="1" applyFill="1" applyBorder="1" applyAlignment="1">
      <alignment horizontal="center" wrapText="1"/>
    </xf>
    <xf numFmtId="2" fontId="8" fillId="0" borderId="0" xfId="2" applyNumberFormat="1" applyFont="1" applyBorder="1" applyAlignment="1">
      <alignment vertical="top" wrapText="1"/>
    </xf>
    <xf numFmtId="0" fontId="8" fillId="0" borderId="0" xfId="2" applyNumberFormat="1" applyFont="1" applyBorder="1" applyAlignment="1">
      <alignment horizontal="left" wrapText="1"/>
    </xf>
    <xf numFmtId="0" fontId="8" fillId="0" borderId="0" xfId="2" applyNumberFormat="1" applyFont="1" applyBorder="1" applyAlignment="1">
      <alignment wrapText="1"/>
    </xf>
    <xf numFmtId="170" fontId="8" fillId="0" borderId="13" xfId="2" applyNumberFormat="1" applyFont="1" applyBorder="1" applyAlignment="1">
      <alignment horizontal="center" wrapText="1"/>
    </xf>
    <xf numFmtId="0" fontId="8" fillId="0" borderId="1" xfId="2" applyNumberFormat="1" applyFont="1" applyBorder="1" applyAlignment="1">
      <alignment horizontal="center" vertical="top" wrapText="1"/>
    </xf>
    <xf numFmtId="0" fontId="2" fillId="0" borderId="0" xfId="5" applyFont="1" applyAlignment="1">
      <alignment horizontal="center" vertical="center"/>
    </xf>
    <xf numFmtId="0" fontId="2" fillId="0" borderId="0" xfId="4" applyFont="1" applyAlignment="1"/>
    <xf numFmtId="0" fontId="2" fillId="0" borderId="0" xfId="5" applyFont="1"/>
    <xf numFmtId="0" fontId="19" fillId="0" borderId="0" xfId="5" applyFont="1"/>
    <xf numFmtId="0" fontId="10" fillId="0" borderId="0" xfId="5" applyFont="1"/>
    <xf numFmtId="0" fontId="9" fillId="0" borderId="0" xfId="5"/>
    <xf numFmtId="0" fontId="20" fillId="0" borderId="1" xfId="5" applyFont="1" applyBorder="1" applyAlignment="1">
      <alignment horizontal="center" vertical="center" wrapText="1"/>
    </xf>
    <xf numFmtId="0" fontId="11" fillId="0" borderId="1" xfId="5" applyFont="1" applyBorder="1" applyAlignment="1">
      <alignment wrapText="1"/>
    </xf>
    <xf numFmtId="0" fontId="11" fillId="0" borderId="0" xfId="5" applyFont="1" applyBorder="1" applyAlignment="1">
      <alignment wrapText="1"/>
    </xf>
    <xf numFmtId="0" fontId="11" fillId="0" borderId="9" xfId="5" applyFont="1" applyBorder="1" applyAlignment="1">
      <alignment wrapText="1"/>
    </xf>
    <xf numFmtId="0" fontId="11" fillId="0" borderId="1" xfId="5" applyFont="1" applyBorder="1" applyAlignment="1">
      <alignment horizontal="left" vertical="center" wrapText="1"/>
    </xf>
    <xf numFmtId="0" fontId="3" fillId="0" borderId="1" xfId="5" applyFont="1" applyBorder="1" applyAlignment="1">
      <alignment horizontal="left" vertical="center" wrapText="1" indent="1"/>
    </xf>
    <xf numFmtId="0" fontId="3" fillId="0" borderId="1" xfId="5" applyFont="1" applyBorder="1" applyAlignment="1">
      <alignment horizontal="center" vertical="center" wrapText="1"/>
    </xf>
    <xf numFmtId="0" fontId="11" fillId="0" borderId="15" xfId="5" applyFont="1" applyBorder="1" applyAlignment="1">
      <alignment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right" vertical="center" wrapText="1" indent="1"/>
    </xf>
    <xf numFmtId="0" fontId="11" fillId="0" borderId="4" xfId="5" applyFont="1" applyBorder="1" applyAlignment="1">
      <alignment horizontal="left" vertical="center" wrapText="1"/>
    </xf>
    <xf numFmtId="0" fontId="3" fillId="0" borderId="5" xfId="5" applyFont="1" applyFill="1" applyBorder="1" applyAlignment="1">
      <alignment horizontal="left" vertical="center" wrapText="1" indent="1"/>
    </xf>
    <xf numFmtId="0" fontId="3" fillId="0" borderId="4" xfId="5" applyFont="1" applyBorder="1" applyAlignment="1">
      <alignment horizontal="right" vertical="center" wrapText="1" indent="1"/>
    </xf>
    <xf numFmtId="0" fontId="11" fillId="0" borderId="14" xfId="5" applyFont="1" applyBorder="1" applyAlignment="1">
      <alignment wrapText="1"/>
    </xf>
    <xf numFmtId="0" fontId="11" fillId="0" borderId="8" xfId="5" applyFont="1" applyBorder="1" applyAlignment="1">
      <alignment horizontal="center" wrapText="1"/>
    </xf>
    <xf numFmtId="0" fontId="11" fillId="0" borderId="4" xfId="5" applyFont="1" applyBorder="1" applyAlignment="1">
      <alignment wrapText="1"/>
    </xf>
    <xf numFmtId="0" fontId="11" fillId="0" borderId="13" xfId="5" applyFont="1" applyBorder="1" applyAlignment="1">
      <alignment wrapText="1"/>
    </xf>
    <xf numFmtId="0" fontId="11" fillId="0" borderId="4" xfId="5" applyFont="1" applyBorder="1" applyAlignment="1">
      <alignment horizontal="center" wrapText="1"/>
    </xf>
    <xf numFmtId="0" fontId="11" fillId="0" borderId="13" xfId="5" applyFont="1" applyBorder="1" applyAlignment="1">
      <alignment horizontal="center" wrapText="1"/>
    </xf>
    <xf numFmtId="0" fontId="11" fillId="0" borderId="9" xfId="5" applyFont="1" applyBorder="1" applyAlignment="1">
      <alignment horizontal="center" wrapText="1"/>
    </xf>
    <xf numFmtId="0" fontId="11" fillId="0" borderId="11" xfId="5" applyFont="1" applyBorder="1" applyAlignment="1">
      <alignment horizontal="center" wrapText="1"/>
    </xf>
    <xf numFmtId="0" fontId="11" fillId="0" borderId="6" xfId="5" applyFont="1" applyBorder="1" applyAlignment="1">
      <alignment wrapText="1"/>
    </xf>
    <xf numFmtId="0" fontId="11" fillId="0" borderId="10" xfId="5" applyFont="1" applyBorder="1" applyAlignment="1">
      <alignment wrapText="1"/>
    </xf>
    <xf numFmtId="0" fontId="11" fillId="0" borderId="6" xfId="5" applyFont="1" applyBorder="1" applyAlignment="1">
      <alignment horizontal="center" wrapText="1"/>
    </xf>
    <xf numFmtId="0" fontId="11" fillId="0" borderId="10" xfId="5" applyFont="1" applyBorder="1" applyAlignment="1">
      <alignment horizontal="center" wrapText="1"/>
    </xf>
    <xf numFmtId="0" fontId="11" fillId="0" borderId="14" xfId="5" applyFont="1" applyBorder="1" applyAlignment="1">
      <alignment horizontal="center" wrapText="1"/>
    </xf>
    <xf numFmtId="0" fontId="11" fillId="0" borderId="12" xfId="5" applyFont="1" applyBorder="1" applyAlignment="1">
      <alignment horizontal="center" wrapText="1"/>
    </xf>
    <xf numFmtId="0" fontId="11" fillId="0" borderId="0" xfId="5" applyFont="1" applyBorder="1" applyAlignment="1">
      <alignment horizontal="center" wrapText="1"/>
    </xf>
    <xf numFmtId="0" fontId="11" fillId="0" borderId="15" xfId="5" applyFont="1" applyBorder="1" applyAlignment="1">
      <alignment horizontal="center" wrapText="1"/>
    </xf>
    <xf numFmtId="0" fontId="11" fillId="0" borderId="4" xfId="5" applyFont="1" applyBorder="1" applyAlignment="1">
      <alignment horizontal="center" vertical="center" wrapText="1"/>
    </xf>
    <xf numFmtId="0" fontId="11" fillId="0" borderId="8" xfId="5" applyFont="1" applyBorder="1" applyAlignment="1">
      <alignment horizontal="center" vertical="center" wrapText="1"/>
    </xf>
    <xf numFmtId="0" fontId="11" fillId="0" borderId="13" xfId="5" applyFont="1" applyBorder="1" applyAlignment="1">
      <alignment horizontal="center" vertical="center" wrapText="1"/>
    </xf>
    <xf numFmtId="0" fontId="11" fillId="0" borderId="9" xfId="5" applyFont="1" applyBorder="1" applyAlignment="1">
      <alignment horizontal="center" vertical="center" wrapText="1"/>
    </xf>
    <xf numFmtId="2" fontId="11" fillId="0" borderId="9" xfId="5" applyNumberFormat="1" applyFont="1" applyBorder="1" applyAlignment="1">
      <alignment horizontal="center" vertical="center" wrapText="1"/>
    </xf>
    <xf numFmtId="2" fontId="11" fillId="0" borderId="4" xfId="5" applyNumberFormat="1" applyFont="1" applyBorder="1" applyAlignment="1">
      <alignment horizontal="center" vertical="center" wrapText="1"/>
    </xf>
    <xf numFmtId="0" fontId="11" fillId="0" borderId="6" xfId="5" applyFont="1" applyBorder="1" applyAlignment="1">
      <alignment horizontal="right" vertical="center" wrapText="1"/>
    </xf>
    <xf numFmtId="0" fontId="11" fillId="0" borderId="10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center" vertical="center" wrapText="1"/>
    </xf>
    <xf numFmtId="2" fontId="11" fillId="0" borderId="6" xfId="5" applyNumberFormat="1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wrapText="1"/>
    </xf>
    <xf numFmtId="0" fontId="11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15" xfId="5" applyFont="1" applyFill="1" applyBorder="1" applyAlignment="1">
      <alignment horizontal="center" vertical="center" wrapText="1"/>
    </xf>
    <xf numFmtId="2" fontId="11" fillId="0" borderId="3" xfId="5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20" fillId="0" borderId="2" xfId="5" applyFont="1" applyFill="1" applyBorder="1" applyAlignment="1">
      <alignment horizontal="left" vertical="center" wrapText="1"/>
    </xf>
    <xf numFmtId="0" fontId="20" fillId="0" borderId="7" xfId="5" applyFont="1" applyFill="1" applyBorder="1" applyAlignment="1">
      <alignment horizontal="left" vertical="center" wrapText="1"/>
    </xf>
    <xf numFmtId="0" fontId="20" fillId="0" borderId="3" xfId="5" applyFont="1" applyFill="1" applyBorder="1" applyAlignment="1">
      <alignment horizontal="left" vertical="center" wrapText="1"/>
    </xf>
    <xf numFmtId="2" fontId="20" fillId="0" borderId="3" xfId="5" applyNumberFormat="1" applyFont="1" applyFill="1" applyBorder="1" applyAlignment="1">
      <alignment horizontal="center" vertical="center" wrapText="1"/>
    </xf>
    <xf numFmtId="2" fontId="20" fillId="0" borderId="1" xfId="5" applyNumberFormat="1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left" vertical="center" wrapText="1" shrinkToFit="1"/>
    </xf>
    <xf numFmtId="0" fontId="11" fillId="0" borderId="2" xfId="5" applyFont="1" applyBorder="1" applyAlignment="1">
      <alignment horizontal="center" vertical="center" wrapText="1"/>
    </xf>
    <xf numFmtId="0" fontId="11" fillId="0" borderId="3" xfId="5" applyFont="1" applyBorder="1" applyAlignment="1">
      <alignment horizontal="center" wrapText="1"/>
    </xf>
    <xf numFmtId="0" fontId="11" fillId="0" borderId="7" xfId="5" applyFont="1" applyBorder="1" applyAlignment="1">
      <alignment horizontal="center" vertical="center" wrapText="1"/>
    </xf>
    <xf numFmtId="0" fontId="11" fillId="0" borderId="3" xfId="5" applyFont="1" applyBorder="1" applyAlignment="1">
      <alignment horizontal="center" vertical="center" wrapText="1"/>
    </xf>
    <xf numFmtId="0" fontId="11" fillId="0" borderId="1" xfId="5" applyFont="1" applyBorder="1" applyAlignment="1">
      <alignment vertical="top" wrapText="1"/>
    </xf>
    <xf numFmtId="0" fontId="11" fillId="0" borderId="2" xfId="5" applyFont="1" applyBorder="1" applyAlignment="1">
      <alignment horizontal="center" vertical="top" wrapText="1"/>
    </xf>
    <xf numFmtId="0" fontId="11" fillId="0" borderId="11" xfId="5" applyFont="1" applyBorder="1" applyAlignment="1">
      <alignment horizontal="center" vertical="top" wrapText="1"/>
    </xf>
    <xf numFmtId="0" fontId="11" fillId="0" borderId="10" xfId="5" applyFont="1" applyBorder="1" applyAlignment="1">
      <alignment horizontal="center" vertical="top" wrapText="1"/>
    </xf>
    <xf numFmtId="0" fontId="11" fillId="0" borderId="14" xfId="5" applyFont="1" applyBorder="1" applyAlignment="1">
      <alignment horizontal="center" vertical="top" wrapText="1"/>
    </xf>
    <xf numFmtId="0" fontId="20" fillId="0" borderId="7" xfId="5" applyFont="1" applyBorder="1" applyAlignment="1">
      <alignment horizontal="left" vertical="center" wrapText="1"/>
    </xf>
    <xf numFmtId="2" fontId="20" fillId="0" borderId="3" xfId="5" applyNumberFormat="1" applyFont="1" applyBorder="1" applyAlignment="1">
      <alignment horizontal="center" wrapText="1"/>
    </xf>
    <xf numFmtId="2" fontId="20" fillId="0" borderId="1" xfId="5" applyNumberFormat="1" applyFont="1" applyBorder="1" applyAlignment="1">
      <alignment horizont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1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wrapText="1"/>
    </xf>
    <xf numFmtId="0" fontId="11" fillId="0" borderId="2" xfId="5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/>
    </xf>
    <xf numFmtId="0" fontId="11" fillId="0" borderId="3" xfId="5" applyFont="1" applyBorder="1" applyAlignment="1">
      <alignment horizontal="center"/>
    </xf>
    <xf numFmtId="0" fontId="11" fillId="0" borderId="1" xfId="5" applyFont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10" xfId="5" applyFont="1" applyFill="1" applyBorder="1" applyAlignment="1">
      <alignment horizontal="center" vertical="center"/>
    </xf>
    <xf numFmtId="0" fontId="11" fillId="0" borderId="14" xfId="5" applyFont="1" applyFill="1" applyBorder="1" applyAlignment="1">
      <alignment horizontal="center" vertical="center"/>
    </xf>
    <xf numFmtId="2" fontId="11" fillId="0" borderId="3" xfId="5" applyNumberFormat="1" applyFont="1" applyBorder="1" applyAlignment="1">
      <alignment horizontal="center"/>
    </xf>
    <xf numFmtId="0" fontId="3" fillId="0" borderId="2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2" fontId="11" fillId="0" borderId="3" xfId="5" applyNumberFormat="1" applyFont="1" applyBorder="1" applyAlignment="1">
      <alignment horizontal="center" wrapText="1"/>
    </xf>
    <xf numFmtId="2" fontId="11" fillId="0" borderId="1" xfId="5" applyNumberFormat="1" applyFont="1" applyBorder="1" applyAlignment="1">
      <alignment horizontal="center" wrapText="1"/>
    </xf>
    <xf numFmtId="0" fontId="20" fillId="0" borderId="8" xfId="5" applyFont="1" applyBorder="1" applyAlignment="1">
      <alignment horizontal="left" vertical="center" wrapText="1"/>
    </xf>
    <xf numFmtId="0" fontId="20" fillId="0" borderId="13" xfId="5" applyFont="1" applyBorder="1" applyAlignment="1">
      <alignment horizontal="left" vertical="center" wrapText="1"/>
    </xf>
    <xf numFmtId="0" fontId="20" fillId="0" borderId="9" xfId="5" applyFont="1" applyBorder="1" applyAlignment="1">
      <alignment horizontal="left" vertical="center" wrapText="1"/>
    </xf>
    <xf numFmtId="0" fontId="11" fillId="0" borderId="12" xfId="5" applyFont="1" applyBorder="1" applyAlignment="1">
      <alignment horizontal="center" vertical="center" wrapText="1"/>
    </xf>
    <xf numFmtId="0" fontId="11" fillId="0" borderId="0" xfId="5" applyFont="1" applyBorder="1" applyAlignment="1">
      <alignment horizontal="center" vertical="center" wrapText="1"/>
    </xf>
    <xf numFmtId="0" fontId="11" fillId="0" borderId="15" xfId="5" applyFont="1" applyBorder="1" applyAlignment="1">
      <alignment horizontal="center" vertical="center" wrapText="1"/>
    </xf>
    <xf numFmtId="4" fontId="11" fillId="0" borderId="3" xfId="5" applyNumberFormat="1" applyFont="1" applyBorder="1" applyAlignment="1">
      <alignment horizontal="center" wrapText="1"/>
    </xf>
    <xf numFmtId="4" fontId="11" fillId="0" borderId="1" xfId="5" applyNumberFormat="1" applyFont="1" applyBorder="1" applyAlignment="1">
      <alignment horizontal="center" wrapText="1"/>
    </xf>
    <xf numFmtId="0" fontId="20" fillId="0" borderId="11" xfId="5" applyFont="1" applyBorder="1" applyAlignment="1">
      <alignment horizontal="left" vertical="center" wrapText="1"/>
    </xf>
    <xf numFmtId="0" fontId="20" fillId="0" borderId="10" xfId="5" applyFont="1" applyBorder="1" applyAlignment="1">
      <alignment horizontal="left" vertical="center" wrapText="1"/>
    </xf>
    <xf numFmtId="0" fontId="20" fillId="0" borderId="14" xfId="5" applyFont="1" applyBorder="1" applyAlignment="1">
      <alignment horizontal="left" vertical="center" wrapText="1"/>
    </xf>
    <xf numFmtId="0" fontId="11" fillId="0" borderId="6" xfId="2" applyFont="1" applyBorder="1" applyAlignment="1">
      <alignment horizontal="left" vertical="top" wrapText="1"/>
    </xf>
    <xf numFmtId="0" fontId="11" fillId="0" borderId="11" xfId="5" applyFont="1" applyBorder="1" applyAlignment="1">
      <alignment horizontal="center" vertical="center" wrapText="1"/>
    </xf>
    <xf numFmtId="4" fontId="11" fillId="0" borderId="14" xfId="5" applyNumberFormat="1" applyFont="1" applyBorder="1" applyAlignment="1">
      <alignment horizontal="center" wrapText="1"/>
    </xf>
    <xf numFmtId="0" fontId="20" fillId="0" borderId="3" xfId="5" applyFont="1" applyBorder="1" applyAlignment="1">
      <alignment horizontal="left" vertical="center" wrapText="1"/>
    </xf>
    <xf numFmtId="4" fontId="11" fillId="0" borderId="6" xfId="5" applyNumberFormat="1" applyFont="1" applyBorder="1" applyAlignment="1">
      <alignment horizontal="center" wrapText="1"/>
    </xf>
    <xf numFmtId="169" fontId="3" fillId="0" borderId="0" xfId="2" applyNumberFormat="1" applyFont="1" applyAlignment="1">
      <alignment horizontal="center" wrapText="1"/>
    </xf>
    <xf numFmtId="169" fontId="8" fillId="0" borderId="1" xfId="2" applyNumberFormat="1" applyFont="1" applyBorder="1" applyAlignment="1">
      <alignment horizontal="center" vertical="top" wrapText="1"/>
    </xf>
    <xf numFmtId="169" fontId="8" fillId="0" borderId="5" xfId="2" applyNumberFormat="1" applyFont="1" applyBorder="1" applyAlignment="1">
      <alignment vertical="top" wrapText="1"/>
    </xf>
    <xf numFmtId="169" fontId="8" fillId="0" borderId="6" xfId="2" applyNumberFormat="1" applyFont="1" applyBorder="1" applyAlignment="1">
      <alignment vertical="top" wrapText="1"/>
    </xf>
    <xf numFmtId="2" fontId="8" fillId="0" borderId="13" xfId="2" applyNumberFormat="1" applyFont="1" applyBorder="1" applyAlignment="1">
      <alignment horizontal="center" wrapText="1"/>
    </xf>
    <xf numFmtId="0" fontId="8" fillId="0" borderId="11" xfId="2" applyNumberFormat="1" applyFont="1" applyBorder="1" applyAlignment="1">
      <alignment horizontal="left" vertical="top" wrapText="1"/>
    </xf>
    <xf numFmtId="0" fontId="20" fillId="0" borderId="2" xfId="5" applyFont="1" applyBorder="1" applyAlignment="1">
      <alignment horizontal="left" vertical="center" wrapText="1"/>
    </xf>
    <xf numFmtId="0" fontId="20" fillId="0" borderId="7" xfId="5" applyFont="1" applyBorder="1" applyAlignment="1">
      <alignment horizontal="left" vertical="center" wrapText="1"/>
    </xf>
    <xf numFmtId="0" fontId="12" fillId="0" borderId="1" xfId="2" applyNumberFormat="1" applyFont="1" applyBorder="1" applyAlignment="1">
      <alignment horizontal="center" wrapText="1"/>
    </xf>
    <xf numFmtId="2" fontId="8" fillId="0" borderId="0" xfId="2" applyNumberFormat="1" applyFont="1" applyBorder="1" applyAlignment="1">
      <alignment horizontal="left" wrapText="1"/>
    </xf>
    <xf numFmtId="49" fontId="8" fillId="0" borderId="4" xfId="2" applyNumberFormat="1" applyFont="1" applyBorder="1" applyAlignment="1">
      <alignment horizontal="center" vertical="top" wrapText="1"/>
    </xf>
    <xf numFmtId="49" fontId="8" fillId="0" borderId="8" xfId="2" applyNumberFormat="1" applyFont="1" applyFill="1" applyBorder="1" applyAlignment="1">
      <alignment horizontal="left" vertical="top" wrapText="1"/>
    </xf>
    <xf numFmtId="4" fontId="8" fillId="0" borderId="1" xfId="2" applyNumberFormat="1" applyFont="1" applyBorder="1" applyAlignment="1">
      <alignment horizontal="center" vertical="top" wrapText="1"/>
    </xf>
    <xf numFmtId="0" fontId="11" fillId="0" borderId="6" xfId="5" applyFont="1" applyFill="1" applyBorder="1" applyAlignment="1">
      <alignment horizontal="left" vertical="center" wrapText="1"/>
    </xf>
    <xf numFmtId="0" fontId="11" fillId="0" borderId="11" xfId="5" applyFont="1" applyFill="1" applyBorder="1" applyAlignment="1">
      <alignment horizontal="center" vertical="center" wrapText="1"/>
    </xf>
    <xf numFmtId="2" fontId="11" fillId="0" borderId="14" xfId="5" applyNumberFormat="1" applyFont="1" applyFill="1" applyBorder="1" applyAlignment="1">
      <alignment horizontal="center" vertical="center" wrapText="1"/>
    </xf>
    <xf numFmtId="2" fontId="20" fillId="0" borderId="3" xfId="5" applyNumberFormat="1" applyFont="1" applyBorder="1" applyAlignment="1">
      <alignment horizontal="center" vertical="center" wrapText="1"/>
    </xf>
    <xf numFmtId="2" fontId="20" fillId="0" borderId="1" xfId="5" applyNumberFormat="1" applyFont="1" applyBorder="1" applyAlignment="1">
      <alignment horizontal="center" vertical="center" wrapText="1"/>
    </xf>
    <xf numFmtId="0" fontId="11" fillId="0" borderId="7" xfId="5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 wrapText="1"/>
    </xf>
    <xf numFmtId="0" fontId="20" fillId="0" borderId="1" xfId="5" applyFont="1" applyBorder="1" applyAlignment="1">
      <alignment horizontal="center" wrapText="1"/>
    </xf>
    <xf numFmtId="4" fontId="20" fillId="0" borderId="3" xfId="5" applyNumberFormat="1" applyFont="1" applyBorder="1" applyAlignment="1">
      <alignment horizontal="center" wrapText="1"/>
    </xf>
    <xf numFmtId="4" fontId="20" fillId="0" borderId="1" xfId="5" applyNumberFormat="1" applyFont="1" applyBorder="1" applyAlignment="1">
      <alignment horizontal="center" wrapText="1"/>
    </xf>
    <xf numFmtId="0" fontId="9" fillId="0" borderId="0" xfId="5" applyAlignment="1">
      <alignment horizontal="center"/>
    </xf>
    <xf numFmtId="0" fontId="10" fillId="0" borderId="0" xfId="5" applyFont="1" applyAlignment="1">
      <alignment horizontal="center"/>
    </xf>
    <xf numFmtId="0" fontId="11" fillId="0" borderId="0" xfId="5" applyFont="1" applyAlignment="1">
      <alignment horizontal="center"/>
    </xf>
    <xf numFmtId="0" fontId="2" fillId="0" borderId="0" xfId="5" applyFont="1" applyAlignment="1">
      <alignment horizontal="center"/>
    </xf>
    <xf numFmtId="0" fontId="15" fillId="0" borderId="0" xfId="0" applyFont="1"/>
    <xf numFmtId="2" fontId="8" fillId="0" borderId="0" xfId="0" applyNumberFormat="1" applyFont="1" applyAlignment="1"/>
    <xf numFmtId="0" fontId="15" fillId="0" borderId="0" xfId="0" applyFont="1" applyAlignment="1">
      <alignment horizontal="center" vertical="top"/>
    </xf>
    <xf numFmtId="0" fontId="15" fillId="0" borderId="0" xfId="0" applyFont="1" applyFill="1"/>
    <xf numFmtId="169" fontId="15" fillId="0" borderId="0" xfId="0" applyNumberFormat="1" applyFont="1" applyAlignment="1">
      <alignment horizontal="center"/>
    </xf>
    <xf numFmtId="168" fontId="8" fillId="0" borderId="4" xfId="2" applyNumberFormat="1" applyFont="1" applyBorder="1" applyAlignment="1">
      <alignment horizontal="center" wrapText="1"/>
    </xf>
    <xf numFmtId="168" fontId="8" fillId="0" borderId="1" xfId="2" applyNumberFormat="1" applyFont="1" applyBorder="1" applyAlignment="1">
      <alignment horizontal="center" vertical="top" wrapText="1"/>
    </xf>
    <xf numFmtId="49" fontId="8" fillId="0" borderId="5" xfId="2" applyNumberFormat="1" applyFont="1" applyBorder="1" applyAlignment="1">
      <alignment horizontal="center" vertical="top" wrapText="1"/>
    </xf>
    <xf numFmtId="0" fontId="3" fillId="0" borderId="0" xfId="3266" applyFont="1"/>
    <xf numFmtId="0" fontId="2" fillId="0" borderId="0" xfId="3266" applyFont="1"/>
    <xf numFmtId="0" fontId="3" fillId="0" borderId="0" xfId="3266" applyFont="1" applyAlignment="1">
      <alignment horizontal="right"/>
    </xf>
    <xf numFmtId="0" fontId="3" fillId="0" borderId="0" xfId="3266" applyFont="1" applyAlignment="1">
      <alignment horizontal="left"/>
    </xf>
    <xf numFmtId="0" fontId="2" fillId="0" borderId="0" xfId="2" applyFont="1" applyAlignment="1">
      <alignment wrapText="1"/>
    </xf>
    <xf numFmtId="0" fontId="3" fillId="0" borderId="0" xfId="8" applyFont="1"/>
    <xf numFmtId="0" fontId="2" fillId="0" borderId="0" xfId="3266" applyFont="1" applyAlignment="1">
      <alignment horizontal="left"/>
    </xf>
    <xf numFmtId="0" fontId="105" fillId="0" borderId="0" xfId="3266" applyFont="1" applyAlignment="1">
      <alignment horizontal="center"/>
    </xf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1" xfId="3266" applyFont="1" applyBorder="1" applyAlignment="1">
      <alignment horizontal="center" vertical="center" wrapText="1"/>
    </xf>
    <xf numFmtId="0" fontId="3" fillId="0" borderId="1" xfId="3266" applyFont="1" applyBorder="1" applyAlignment="1">
      <alignment horizontal="left" vertical="center" wrapText="1"/>
    </xf>
    <xf numFmtId="0" fontId="3" fillId="0" borderId="1" xfId="3266" applyFont="1" applyBorder="1" applyAlignment="1">
      <alignment horizontal="center" vertical="center"/>
    </xf>
    <xf numFmtId="4" fontId="3" fillId="0" borderId="1" xfId="3266" applyNumberFormat="1" applyFont="1" applyBorder="1" applyAlignment="1">
      <alignment horizontal="center" vertical="center"/>
    </xf>
    <xf numFmtId="4" fontId="3" fillId="0" borderId="1" xfId="3266" applyNumberFormat="1" applyFont="1" applyFill="1" applyBorder="1" applyAlignment="1">
      <alignment horizontal="center" vertical="center"/>
    </xf>
    <xf numFmtId="4" fontId="2" fillId="0" borderId="0" xfId="3266" applyNumberFormat="1" applyFont="1"/>
    <xf numFmtId="167" fontId="2" fillId="0" borderId="0" xfId="6" applyNumberFormat="1" applyFont="1" applyAlignment="1">
      <alignment horizontal="right"/>
    </xf>
    <xf numFmtId="2" fontId="2" fillId="0" borderId="0" xfId="6" applyNumberFormat="1" applyFont="1" applyBorder="1"/>
    <xf numFmtId="4" fontId="106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8" fillId="0" borderId="0" xfId="3266" applyNumberFormat="1" applyFont="1"/>
    <xf numFmtId="176" fontId="8" fillId="0" borderId="0" xfId="6" applyNumberFormat="1" applyFont="1" applyAlignment="1">
      <alignment horizontal="center" vertical="center"/>
    </xf>
    <xf numFmtId="176" fontId="8" fillId="0" borderId="0" xfId="6" applyNumberFormat="1" applyFont="1" applyBorder="1" applyAlignment="1">
      <alignment horizontal="center" vertical="center"/>
    </xf>
    <xf numFmtId="4" fontId="3" fillId="0" borderId="0" xfId="3266" applyNumberFormat="1" applyFont="1"/>
    <xf numFmtId="176" fontId="106" fillId="0" borderId="0" xfId="6" applyNumberFormat="1" applyFont="1" applyAlignment="1">
      <alignment vertical="center"/>
    </xf>
    <xf numFmtId="4" fontId="107" fillId="0" borderId="0" xfId="3266" applyNumberFormat="1" applyFont="1"/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0" fontId="2" fillId="0" borderId="0" xfId="3266" applyFont="1" applyAlignme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0" fontId="8" fillId="0" borderId="1" xfId="2" applyNumberFormat="1" applyFont="1" applyFill="1" applyBorder="1" applyAlignment="1">
      <alignment horizontal="left" vertical="top" wrapText="1"/>
    </xf>
    <xf numFmtId="0" fontId="8" fillId="0" borderId="6" xfId="2" applyNumberFormat="1" applyFont="1" applyFill="1" applyBorder="1" applyAlignment="1">
      <alignment horizontal="left" vertical="top" wrapText="1"/>
    </xf>
    <xf numFmtId="171" fontId="8" fillId="0" borderId="0" xfId="2" applyNumberFormat="1" applyFont="1" applyBorder="1" applyAlignment="1">
      <alignment horizontal="center" wrapText="1"/>
    </xf>
    <xf numFmtId="0" fontId="8" fillId="0" borderId="1" xfId="2" applyNumberFormat="1" applyFont="1" applyFill="1" applyBorder="1" applyAlignment="1">
      <alignment horizontal="left" wrapText="1"/>
    </xf>
    <xf numFmtId="49" fontId="8" fillId="0" borderId="6" xfId="2" applyNumberFormat="1" applyFont="1" applyBorder="1" applyAlignment="1">
      <alignment horizontal="center" vertical="top" wrapText="1"/>
    </xf>
    <xf numFmtId="0" fontId="8" fillId="0" borderId="13" xfId="2" applyNumberFormat="1" applyFont="1" applyBorder="1" applyAlignment="1">
      <alignment horizontal="center" vertical="top" wrapText="1"/>
    </xf>
    <xf numFmtId="0" fontId="3" fillId="0" borderId="11" xfId="3530" applyFont="1" applyFill="1" applyBorder="1" applyAlignment="1">
      <alignment horizontal="left" vertical="top" wrapText="1"/>
    </xf>
    <xf numFmtId="0" fontId="3" fillId="0" borderId="0" xfId="3530" applyFont="1"/>
    <xf numFmtId="0" fontId="3" fillId="0" borderId="0" xfId="3530" applyFont="1" applyAlignment="1">
      <alignment horizontal="center" vertical="center"/>
    </xf>
    <xf numFmtId="0" fontId="7" fillId="0" borderId="0" xfId="4" applyFont="1" applyAlignment="1" applyProtection="1">
      <alignment vertical="top" wrapText="1"/>
      <protection locked="0"/>
    </xf>
    <xf numFmtId="0" fontId="7" fillId="0" borderId="0" xfId="4" applyFont="1" applyAlignment="1" applyProtection="1">
      <alignment horizontal="left" vertical="top" wrapText="1"/>
      <protection locked="0"/>
    </xf>
    <xf numFmtId="0" fontId="3" fillId="0" borderId="0" xfId="3266" applyFont="1" applyAlignment="1"/>
    <xf numFmtId="14" fontId="3" fillId="0" borderId="0" xfId="3530" applyNumberFormat="1" applyFont="1" applyAlignment="1">
      <alignment horizontal="right"/>
    </xf>
    <xf numFmtId="0" fontId="6" fillId="0" borderId="0" xfId="3530" applyFont="1" applyAlignment="1">
      <alignment horizontal="center" wrapText="1"/>
    </xf>
    <xf numFmtId="0" fontId="3" fillId="0" borderId="10" xfId="3530" applyFont="1" applyBorder="1" applyAlignment="1">
      <alignment horizontal="center" wrapText="1"/>
    </xf>
    <xf numFmtId="0" fontId="3" fillId="0" borderId="4" xfId="3530" applyFont="1" applyBorder="1" applyAlignment="1">
      <alignment horizontal="center" wrapText="1"/>
    </xf>
    <xf numFmtId="0" fontId="3" fillId="0" borderId="4" xfId="3530" applyFont="1" applyBorder="1" applyAlignment="1">
      <alignment horizontal="center" vertical="center"/>
    </xf>
    <xf numFmtId="0" fontId="3" fillId="0" borderId="8" xfId="3530" applyFont="1" applyBorder="1" applyAlignment="1">
      <alignment horizontal="center" wrapText="1"/>
    </xf>
    <xf numFmtId="0" fontId="3" fillId="0" borderId="9" xfId="3530" applyFont="1" applyBorder="1"/>
    <xf numFmtId="0" fontId="3" fillId="0" borderId="13" xfId="3530" applyFont="1" applyBorder="1" applyAlignment="1">
      <alignment horizontal="center" wrapText="1"/>
    </xf>
    <xf numFmtId="0" fontId="3" fillId="0" borderId="12" xfId="3530" applyFont="1" applyBorder="1" applyAlignment="1">
      <alignment horizontal="center" wrapText="1"/>
    </xf>
    <xf numFmtId="0" fontId="3" fillId="0" borderId="12" xfId="3530" applyFont="1" applyBorder="1" applyAlignment="1">
      <alignment horizontal="left" vertical="top" wrapText="1"/>
    </xf>
    <xf numFmtId="2" fontId="3" fillId="0" borderId="5" xfId="3530" applyNumberFormat="1" applyFont="1" applyBorder="1" applyAlignment="1">
      <alignment horizontal="center" vertical="center" wrapText="1"/>
    </xf>
    <xf numFmtId="0" fontId="3" fillId="0" borderId="15" xfId="3530" applyFont="1" applyBorder="1"/>
    <xf numFmtId="0" fontId="3" fillId="0" borderId="0" xfId="3530" applyFont="1" applyBorder="1" applyAlignment="1">
      <alignment horizontal="center" wrapText="1"/>
    </xf>
    <xf numFmtId="0" fontId="3" fillId="0" borderId="5" xfId="3530" applyFont="1" applyBorder="1" applyAlignment="1">
      <alignment horizontal="center" vertical="center"/>
    </xf>
    <xf numFmtId="0" fontId="3" fillId="0" borderId="5" xfId="3530" applyFont="1" applyBorder="1" applyAlignment="1">
      <alignment horizontal="center" vertical="center" wrapText="1"/>
    </xf>
    <xf numFmtId="0" fontId="6" fillId="0" borderId="15" xfId="3530" applyFont="1" applyBorder="1" applyAlignment="1">
      <alignment horizontal="center" vertical="center" wrapText="1"/>
    </xf>
    <xf numFmtId="0" fontId="3" fillId="0" borderId="8" xfId="3530" applyFont="1" applyBorder="1" applyAlignment="1">
      <alignment vertical="top" wrapText="1"/>
    </xf>
    <xf numFmtId="4" fontId="3" fillId="0" borderId="4" xfId="3530" applyNumberFormat="1" applyFont="1" applyFill="1" applyBorder="1" applyAlignment="1">
      <alignment horizontal="center" wrapText="1"/>
    </xf>
    <xf numFmtId="0" fontId="3" fillId="0" borderId="0" xfId="3530" applyFont="1" applyFill="1" applyBorder="1" applyAlignment="1">
      <alignment horizontal="center" wrapText="1"/>
    </xf>
    <xf numFmtId="0" fontId="3" fillId="0" borderId="0" xfId="3530" applyFont="1" applyBorder="1" applyAlignment="1">
      <alignment horizontal="center" vertical="center"/>
    </xf>
    <xf numFmtId="0" fontId="3" fillId="0" borderId="12" xfId="3530" applyFont="1" applyBorder="1" applyAlignment="1">
      <alignment vertical="top" wrapText="1"/>
    </xf>
    <xf numFmtId="0" fontId="3" fillId="0" borderId="12" xfId="3530" applyFont="1" applyFill="1" applyBorder="1" applyAlignment="1">
      <alignment horizontal="center" vertical="center"/>
    </xf>
    <xf numFmtId="0" fontId="3" fillId="0" borderId="0" xfId="3530" applyFont="1" applyFill="1" applyBorder="1" applyAlignment="1">
      <alignment horizontal="center" vertical="center"/>
    </xf>
    <xf numFmtId="2" fontId="3" fillId="0" borderId="0" xfId="3530" applyNumberFormat="1" applyFont="1" applyBorder="1" applyAlignment="1">
      <alignment horizontal="center" vertical="center"/>
    </xf>
    <xf numFmtId="0" fontId="3" fillId="0" borderId="0" xfId="3530" applyFont="1" applyBorder="1"/>
    <xf numFmtId="4" fontId="3" fillId="0" borderId="5" xfId="3530" applyNumberFormat="1" applyFont="1" applyBorder="1" applyAlignment="1">
      <alignment horizontal="center" vertical="center"/>
    </xf>
    <xf numFmtId="0" fontId="3" fillId="0" borderId="12" xfId="3530" applyFont="1" applyBorder="1"/>
    <xf numFmtId="4" fontId="3" fillId="0" borderId="5" xfId="3530" applyNumberFormat="1" applyFont="1" applyFill="1" applyBorder="1" applyAlignment="1">
      <alignment horizontal="center" vertical="center"/>
    </xf>
    <xf numFmtId="0" fontId="3" fillId="0" borderId="6" xfId="3530" applyFont="1" applyBorder="1" applyAlignment="1">
      <alignment horizontal="right" vertical="top" wrapText="1"/>
    </xf>
    <xf numFmtId="0" fontId="3" fillId="0" borderId="11" xfId="3530" applyFont="1" applyBorder="1" applyAlignment="1">
      <alignment vertical="top" wrapText="1"/>
    </xf>
    <xf numFmtId="0" fontId="3" fillId="0" borderId="11" xfId="3530" applyFont="1" applyFill="1" applyBorder="1" applyAlignment="1">
      <alignment horizontal="center" vertical="center"/>
    </xf>
    <xf numFmtId="0" fontId="3" fillId="0" borderId="10" xfId="3530" applyFont="1" applyFill="1" applyBorder="1" applyAlignment="1">
      <alignment horizontal="center" vertical="center"/>
    </xf>
    <xf numFmtId="4" fontId="3" fillId="0" borderId="6" xfId="3530" applyNumberFormat="1" applyFont="1" applyFill="1" applyBorder="1" applyAlignment="1">
      <alignment horizontal="center" vertical="center"/>
    </xf>
    <xf numFmtId="0" fontId="3" fillId="0" borderId="0" xfId="3530" applyFont="1" applyFill="1" applyBorder="1" applyAlignment="1">
      <alignment horizontal="left" vertical="center" wrapText="1"/>
    </xf>
    <xf numFmtId="4" fontId="3" fillId="0" borderId="5" xfId="3530" applyNumberFormat="1" applyFont="1" applyFill="1" applyBorder="1" applyAlignment="1">
      <alignment horizontal="center" wrapText="1"/>
    </xf>
    <xf numFmtId="2" fontId="3" fillId="0" borderId="0" xfId="3530" applyNumberFormat="1" applyFont="1"/>
    <xf numFmtId="0" fontId="3" fillId="0" borderId="6" xfId="3530" applyFont="1" applyBorder="1" applyAlignment="1">
      <alignment vertical="top" wrapText="1"/>
    </xf>
    <xf numFmtId="0" fontId="3" fillId="0" borderId="8" xfId="3530" applyFont="1" applyBorder="1" applyAlignment="1">
      <alignment horizontal="center" vertical="center"/>
    </xf>
    <xf numFmtId="0" fontId="3" fillId="0" borderId="13" xfId="3530" applyFont="1" applyBorder="1" applyAlignment="1">
      <alignment vertical="center" wrapText="1"/>
    </xf>
    <xf numFmtId="0" fontId="110" fillId="0" borderId="13" xfId="3530" applyFont="1" applyBorder="1" applyAlignment="1">
      <alignment vertical="center" wrapText="1"/>
    </xf>
    <xf numFmtId="0" fontId="3" fillId="0" borderId="13" xfId="3530" applyFont="1" applyBorder="1" applyAlignment="1">
      <alignment horizontal="center" vertical="center"/>
    </xf>
    <xf numFmtId="0" fontId="3" fillId="0" borderId="13" xfId="3530" applyFont="1" applyBorder="1" applyAlignment="1">
      <alignment horizontal="right" vertical="center"/>
    </xf>
    <xf numFmtId="4" fontId="3" fillId="0" borderId="4" xfId="3530" applyNumberFormat="1" applyFont="1" applyBorder="1" applyAlignment="1">
      <alignment horizontal="center" vertical="center"/>
    </xf>
    <xf numFmtId="0" fontId="3" fillId="0" borderId="12" xfId="3530" applyFont="1" applyBorder="1" applyAlignment="1">
      <alignment horizontal="center" vertical="center"/>
    </xf>
    <xf numFmtId="0" fontId="6" fillId="0" borderId="0" xfId="3530" applyFont="1" applyBorder="1" applyAlignment="1">
      <alignment vertical="center" wrapText="1"/>
    </xf>
    <xf numFmtId="0" fontId="110" fillId="0" borderId="0" xfId="3530" applyFont="1" applyBorder="1" applyAlignment="1">
      <alignment vertical="center" wrapText="1"/>
    </xf>
    <xf numFmtId="0" fontId="3" fillId="0" borderId="0" xfId="3530" applyFont="1" applyBorder="1" applyAlignment="1">
      <alignment horizontal="right" vertical="center"/>
    </xf>
    <xf numFmtId="0" fontId="3" fillId="0" borderId="11" xfId="3530" applyFont="1" applyBorder="1" applyAlignment="1">
      <alignment horizontal="center" vertical="center"/>
    </xf>
    <xf numFmtId="0" fontId="3" fillId="0" borderId="10" xfId="3530" applyFont="1" applyBorder="1" applyAlignment="1">
      <alignment vertical="center" wrapText="1"/>
    </xf>
    <xf numFmtId="0" fontId="109" fillId="0" borderId="10" xfId="3530" applyFont="1" applyBorder="1" applyAlignment="1">
      <alignment vertical="center" wrapText="1"/>
    </xf>
    <xf numFmtId="0" fontId="3" fillId="0" borderId="10" xfId="3530" applyFont="1" applyBorder="1" applyAlignment="1">
      <alignment horizontal="center" vertical="center"/>
    </xf>
    <xf numFmtId="0" fontId="3" fillId="0" borderId="10" xfId="3530" applyFont="1" applyBorder="1" applyAlignment="1">
      <alignment horizontal="right" vertical="center"/>
    </xf>
    <xf numFmtId="4" fontId="3" fillId="0" borderId="6" xfId="3530" applyNumberFormat="1" applyFont="1" applyBorder="1" applyAlignment="1">
      <alignment horizontal="center" vertical="center"/>
    </xf>
    <xf numFmtId="0" fontId="3" fillId="0" borderId="0" xfId="3530" applyFont="1" applyAlignment="1">
      <alignment horizontal="center"/>
    </xf>
    <xf numFmtId="171" fontId="3" fillId="0" borderId="10" xfId="3530" applyNumberFormat="1" applyFont="1" applyBorder="1" applyAlignment="1">
      <alignment horizontal="center" vertical="center"/>
    </xf>
    <xf numFmtId="0" fontId="3" fillId="0" borderId="14" xfId="3530" applyFont="1" applyFill="1" applyBorder="1" applyAlignment="1">
      <alignment horizontal="center" vertical="center"/>
    </xf>
    <xf numFmtId="0" fontId="3" fillId="0" borderId="1" xfId="3530" applyFont="1" applyBorder="1" applyAlignment="1">
      <alignment horizontal="left" vertical="center" wrapText="1"/>
    </xf>
    <xf numFmtId="10" fontId="3" fillId="0" borderId="1" xfId="3530" applyNumberFormat="1" applyFont="1" applyBorder="1" applyAlignment="1">
      <alignment vertical="center" wrapText="1"/>
    </xf>
    <xf numFmtId="0" fontId="3" fillId="0" borderId="2" xfId="3530" applyFont="1" applyBorder="1" applyAlignment="1">
      <alignment horizontal="center" vertical="center"/>
    </xf>
    <xf numFmtId="0" fontId="3" fillId="0" borderId="7" xfId="3530" applyFont="1" applyBorder="1" applyAlignment="1">
      <alignment horizontal="center" vertical="center"/>
    </xf>
    <xf numFmtId="170" fontId="3" fillId="0" borderId="7" xfId="3530" applyNumberFormat="1" applyFont="1" applyBorder="1" applyAlignment="1">
      <alignment horizontal="center" vertical="center"/>
    </xf>
    <xf numFmtId="170" fontId="3" fillId="0" borderId="3" xfId="3530" applyNumberFormat="1" applyFont="1" applyBorder="1" applyAlignment="1">
      <alignment horizontal="center" vertical="center"/>
    </xf>
    <xf numFmtId="4" fontId="3" fillId="0" borderId="1" xfId="3530" applyNumberFormat="1" applyFont="1" applyBorder="1" applyAlignment="1">
      <alignment horizontal="center" vertical="center"/>
    </xf>
    <xf numFmtId="0" fontId="3" fillId="0" borderId="1" xfId="3530" applyFont="1" applyBorder="1" applyAlignment="1">
      <alignment vertical="top" wrapText="1"/>
    </xf>
    <xf numFmtId="9" fontId="3" fillId="0" borderId="3" xfId="3530" applyNumberFormat="1" applyFont="1" applyBorder="1" applyAlignment="1">
      <alignment horizontal="center" vertical="center" wrapText="1"/>
    </xf>
    <xf numFmtId="0" fontId="3" fillId="0" borderId="8" xfId="3530" applyFont="1" applyBorder="1" applyAlignment="1">
      <alignment vertical="center" wrapText="1"/>
    </xf>
    <xf numFmtId="170" fontId="3" fillId="0" borderId="13" xfId="3530" applyNumberFormat="1" applyFont="1" applyBorder="1" applyAlignment="1">
      <alignment horizontal="center" vertical="center"/>
    </xf>
    <xf numFmtId="0" fontId="3" fillId="0" borderId="1" xfId="3530" applyFont="1" applyBorder="1" applyAlignment="1">
      <alignment horizontal="center" vertical="center"/>
    </xf>
    <xf numFmtId="0" fontId="3" fillId="0" borderId="1" xfId="3530" applyFont="1" applyFill="1" applyBorder="1" applyAlignment="1">
      <alignment horizontal="left" vertical="top" wrapText="1"/>
    </xf>
    <xf numFmtId="4" fontId="3" fillId="0" borderId="13" xfId="3530" applyNumberFormat="1" applyFont="1" applyFill="1" applyBorder="1" applyAlignment="1">
      <alignment horizontal="center" vertical="center"/>
    </xf>
    <xf numFmtId="0" fontId="111" fillId="0" borderId="7" xfId="3530" applyFont="1" applyBorder="1" applyAlignment="1">
      <alignment vertical="center" wrapText="1"/>
    </xf>
    <xf numFmtId="0" fontId="110" fillId="0" borderId="7" xfId="3530" applyFont="1" applyBorder="1" applyAlignment="1">
      <alignment vertical="center" wrapText="1"/>
    </xf>
    <xf numFmtId="0" fontId="3" fillId="0" borderId="13" xfId="3530" applyFont="1" applyFill="1" applyBorder="1" applyAlignment="1">
      <alignment horizontal="center" vertical="center"/>
    </xf>
    <xf numFmtId="2" fontId="6" fillId="0" borderId="7" xfId="3530" applyNumberFormat="1" applyFont="1" applyBorder="1" applyAlignment="1">
      <alignment horizontal="center" vertical="center"/>
    </xf>
    <xf numFmtId="2" fontId="3" fillId="0" borderId="7" xfId="3530" applyNumberFormat="1" applyFont="1" applyBorder="1" applyAlignment="1"/>
    <xf numFmtId="0" fontId="3" fillId="0" borderId="7" xfId="3530" applyFont="1" applyBorder="1" applyAlignment="1">
      <alignment horizontal="center" vertical="center"/>
    </xf>
    <xf numFmtId="0" fontId="3" fillId="0" borderId="1" xfId="3530" applyFont="1" applyBorder="1"/>
    <xf numFmtId="49" fontId="3" fillId="0" borderId="2" xfId="10" applyNumberFormat="1" applyFont="1" applyFill="1" applyBorder="1" applyAlignment="1">
      <alignment horizontal="left" vertical="top" wrapText="1"/>
    </xf>
    <xf numFmtId="49" fontId="3" fillId="0" borderId="3" xfId="10" applyNumberFormat="1" applyFont="1" applyFill="1" applyBorder="1" applyAlignment="1">
      <alignment horizontal="left" vertical="top" wrapText="1"/>
    </xf>
    <xf numFmtId="199" fontId="3" fillId="0" borderId="1" xfId="10" applyNumberFormat="1" applyFont="1" applyBorder="1" applyAlignment="1">
      <alignment vertical="top"/>
    </xf>
    <xf numFmtId="197" fontId="3" fillId="0" borderId="2" xfId="10" applyNumberFormat="1" applyFont="1" applyBorder="1" applyAlignment="1">
      <alignment vertical="top"/>
    </xf>
    <xf numFmtId="197" fontId="3" fillId="0" borderId="7" xfId="10" applyNumberFormat="1" applyFont="1" applyBorder="1" applyAlignment="1">
      <alignment vertical="top"/>
    </xf>
    <xf numFmtId="0" fontId="3" fillId="0" borderId="7" xfId="3530" applyFont="1" applyBorder="1"/>
    <xf numFmtId="0" fontId="3" fillId="0" borderId="3" xfId="3530" applyFont="1" applyBorder="1"/>
    <xf numFmtId="4" fontId="3" fillId="0" borderId="3" xfId="3530" applyNumberFormat="1" applyFont="1" applyBorder="1" applyAlignment="1">
      <alignment horizontal="center"/>
    </xf>
    <xf numFmtId="0" fontId="3" fillId="0" borderId="3" xfId="3530" applyFont="1" applyBorder="1" applyAlignment="1">
      <alignment horizontal="right" vertical="center"/>
    </xf>
    <xf numFmtId="0" fontId="3" fillId="0" borderId="2" xfId="3530" applyFont="1" applyBorder="1"/>
    <xf numFmtId="0" fontId="6" fillId="0" borderId="7" xfId="3530" applyFont="1" applyBorder="1"/>
    <xf numFmtId="0" fontId="6" fillId="0" borderId="3" xfId="3530" applyFont="1" applyBorder="1"/>
    <xf numFmtId="4" fontId="6" fillId="0" borderId="3" xfId="3530" applyNumberFormat="1" applyFont="1" applyBorder="1" applyAlignment="1">
      <alignment horizontal="center"/>
    </xf>
    <xf numFmtId="0" fontId="11" fillId="0" borderId="0" xfId="3528" applyFont="1" applyAlignment="1"/>
    <xf numFmtId="0" fontId="11" fillId="0" borderId="0" xfId="3528" applyFont="1"/>
    <xf numFmtId="0" fontId="11" fillId="0" borderId="0" xfId="3528" applyFont="1" applyFill="1" applyAlignment="1"/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 horizontal="center"/>
    </xf>
    <xf numFmtId="0" fontId="8" fillId="0" borderId="0" xfId="3" applyFont="1" applyAlignment="1">
      <alignment horizontal="center" vertical="top"/>
    </xf>
    <xf numFmtId="0" fontId="8" fillId="0" borderId="0" xfId="3" applyFont="1"/>
    <xf numFmtId="0" fontId="112" fillId="0" borderId="0" xfId="3" applyFont="1" applyAlignment="1">
      <alignment horizontal="left"/>
    </xf>
    <xf numFmtId="0" fontId="112" fillId="0" borderId="0" xfId="3" applyFont="1" applyAlignment="1">
      <alignment horizontal="center"/>
    </xf>
    <xf numFmtId="169" fontId="112" fillId="0" borderId="0" xfId="3" applyNumberFormat="1" applyFont="1" applyAlignment="1">
      <alignment horizontal="center"/>
    </xf>
    <xf numFmtId="0" fontId="8" fillId="0" borderId="0" xfId="2" applyFont="1" applyAlignment="1">
      <alignment horizontal="left" vertical="top" wrapText="1"/>
    </xf>
    <xf numFmtId="0" fontId="8" fillId="0" borderId="0" xfId="4" applyFont="1" applyAlignment="1" applyProtection="1">
      <alignment horizontal="left" wrapText="1"/>
      <protection locked="0"/>
    </xf>
    <xf numFmtId="0" fontId="8" fillId="0" borderId="0" xfId="2" applyFont="1" applyAlignment="1"/>
    <xf numFmtId="169" fontId="8" fillId="0" borderId="0" xfId="2" applyNumberFormat="1" applyFont="1" applyAlignment="1">
      <alignment horizontal="center"/>
    </xf>
    <xf numFmtId="0" fontId="8" fillId="0" borderId="0" xfId="4" applyFont="1" applyAlignment="1" applyProtection="1">
      <alignment horizontal="left" vertical="top" wrapText="1"/>
      <protection locked="0"/>
    </xf>
    <xf numFmtId="49" fontId="8" fillId="0" borderId="0" xfId="2" applyNumberFormat="1" applyFont="1" applyAlignment="1">
      <alignment horizontal="center" vertical="top" wrapText="1"/>
    </xf>
    <xf numFmtId="49" fontId="8" fillId="0" borderId="0" xfId="2" applyNumberFormat="1" applyFont="1" applyFill="1" applyAlignment="1">
      <alignment wrapText="1"/>
    </xf>
    <xf numFmtId="49" fontId="8" fillId="0" borderId="0" xfId="2" applyNumberFormat="1" applyFont="1" applyAlignment="1">
      <alignment wrapText="1"/>
    </xf>
    <xf numFmtId="169" fontId="8" fillId="0" borderId="0" xfId="2" applyNumberFormat="1" applyFont="1" applyAlignment="1">
      <alignment horizontal="center" wrapText="1"/>
    </xf>
    <xf numFmtId="0" fontId="8" fillId="0" borderId="0" xfId="0" applyFont="1"/>
    <xf numFmtId="0" fontId="8" fillId="0" borderId="11" xfId="3530" applyFont="1" applyFill="1" applyBorder="1" applyAlignment="1">
      <alignment horizontal="left" vertical="top" wrapText="1"/>
    </xf>
    <xf numFmtId="49" fontId="8" fillId="0" borderId="1" xfId="2" applyNumberFormat="1" applyFont="1" applyFill="1" applyBorder="1" applyAlignment="1">
      <alignment horizontal="left" vertical="top" wrapText="1" indent="1"/>
    </xf>
    <xf numFmtId="0" fontId="8" fillId="0" borderId="1" xfId="2" applyNumberFormat="1" applyFont="1" applyBorder="1" applyAlignment="1">
      <alignment horizontal="left" wrapText="1"/>
    </xf>
    <xf numFmtId="9" fontId="8" fillId="0" borderId="2" xfId="2" applyNumberFormat="1" applyFont="1" applyBorder="1" applyAlignment="1">
      <alignment horizontal="left" wrapText="1"/>
    </xf>
    <xf numFmtId="0" fontId="8" fillId="0" borderId="2" xfId="2" applyNumberFormat="1" applyFont="1" applyBorder="1" applyAlignment="1">
      <alignment horizontal="left" wrapText="1"/>
    </xf>
    <xf numFmtId="0" fontId="8" fillId="0" borderId="7" xfId="2" applyNumberFormat="1" applyFont="1" applyBorder="1" applyAlignment="1">
      <alignment horizontal="left" wrapText="1"/>
    </xf>
    <xf numFmtId="4" fontId="8" fillId="0" borderId="4" xfId="2" applyNumberFormat="1" applyFont="1" applyBorder="1" applyAlignment="1">
      <alignment horizontal="center" vertical="top" wrapText="1"/>
    </xf>
    <xf numFmtId="4" fontId="112" fillId="0" borderId="1" xfId="2" applyNumberFormat="1" applyFont="1" applyBorder="1" applyAlignment="1">
      <alignment horizontal="center" wrapText="1"/>
    </xf>
    <xf numFmtId="9" fontId="8" fillId="0" borderId="7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12" fillId="0" borderId="10" xfId="2" applyNumberFormat="1" applyFont="1" applyBorder="1" applyAlignment="1">
      <alignment horizontal="center" vertical="top"/>
    </xf>
    <xf numFmtId="4" fontId="8" fillId="0" borderId="1" xfId="2" applyNumberFormat="1" applyFont="1" applyBorder="1" applyAlignment="1">
      <alignment horizontal="center" vertical="center" wrapText="1"/>
    </xf>
    <xf numFmtId="0" fontId="8" fillId="0" borderId="0" xfId="3266" applyFont="1"/>
    <xf numFmtId="49" fontId="8" fillId="0" borderId="10" xfId="2" applyNumberFormat="1" applyFont="1" applyBorder="1" applyAlignment="1">
      <alignment wrapText="1"/>
    </xf>
    <xf numFmtId="0" fontId="3" fillId="0" borderId="7" xfId="3530" applyFont="1" applyBorder="1" applyAlignment="1">
      <alignment vertical="center" wrapText="1"/>
    </xf>
    <xf numFmtId="0" fontId="6" fillId="0" borderId="7" xfId="3530" applyFont="1" applyBorder="1" applyAlignment="1">
      <alignment vertical="center" wrapText="1"/>
    </xf>
    <xf numFmtId="0" fontId="109" fillId="0" borderId="7" xfId="3530" applyFont="1" applyBorder="1" applyAlignment="1">
      <alignment vertical="center" wrapText="1"/>
    </xf>
    <xf numFmtId="2" fontId="3" fillId="0" borderId="0" xfId="3530" applyNumberFormat="1" applyFont="1" applyAlignment="1">
      <alignment horizontal="center" vertical="center"/>
    </xf>
    <xf numFmtId="0" fontId="3" fillId="0" borderId="0" xfId="3530" applyFont="1" applyAlignment="1">
      <alignment horizontal="left"/>
    </xf>
    <xf numFmtId="0" fontId="3" fillId="0" borderId="0" xfId="3530" applyFont="1" applyBorder="1" applyAlignment="1">
      <alignment horizontal="left" vertical="center"/>
    </xf>
    <xf numFmtId="0" fontId="11" fillId="0" borderId="1" xfId="5" applyFont="1" applyBorder="1" applyAlignment="1">
      <alignment horizontal="center" vertical="top" wrapText="1"/>
    </xf>
    <xf numFmtId="0" fontId="11" fillId="0" borderId="2" xfId="5" applyFont="1" applyBorder="1" applyAlignment="1">
      <alignment vertical="center" wrapText="1"/>
    </xf>
    <xf numFmtId="0" fontId="11" fillId="0" borderId="7" xfId="5" applyFont="1" applyBorder="1" applyAlignment="1">
      <alignment vertical="center" wrapText="1"/>
    </xf>
    <xf numFmtId="49" fontId="3" fillId="0" borderId="0" xfId="2" applyNumberFormat="1" applyFont="1" applyAlignment="1">
      <alignment wrapText="1"/>
    </xf>
    <xf numFmtId="0" fontId="3" fillId="0" borderId="0" xfId="3266" applyFont="1" applyAlignment="1">
      <alignment horizontal="center"/>
    </xf>
    <xf numFmtId="0" fontId="3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6" fillId="0" borderId="0" xfId="3266" applyFont="1" applyAlignment="1">
      <alignment horizontal="center"/>
    </xf>
    <xf numFmtId="0" fontId="7" fillId="0" borderId="0" xfId="0" applyFont="1" applyAlignment="1">
      <alignment vertical="top" wrapText="1"/>
    </xf>
    <xf numFmtId="167" fontId="3" fillId="0" borderId="0" xfId="0" applyNumberFormat="1" applyFont="1"/>
    <xf numFmtId="2" fontId="3" fillId="0" borderId="0" xfId="0" applyNumberFormat="1" applyFont="1"/>
    <xf numFmtId="0" fontId="3" fillId="0" borderId="38" xfId="3266" applyFont="1" applyBorder="1" applyAlignment="1">
      <alignment horizontal="left" vertical="center"/>
    </xf>
    <xf numFmtId="4" fontId="6" fillId="0" borderId="39" xfId="3266" applyNumberFormat="1" applyFont="1" applyFill="1" applyBorder="1" applyAlignment="1">
      <alignment horizontal="right" vertical="center"/>
    </xf>
    <xf numFmtId="0" fontId="3" fillId="0" borderId="40" xfId="3266" applyFont="1" applyBorder="1" applyAlignment="1">
      <alignment horizontal="left" vertical="center" wrapText="1" indent="1"/>
    </xf>
    <xf numFmtId="200" fontId="3" fillId="0" borderId="39" xfId="3266" applyNumberFormat="1" applyFont="1" applyFill="1" applyBorder="1" applyAlignment="1">
      <alignment horizontal="right" vertical="center"/>
    </xf>
    <xf numFmtId="4" fontId="3" fillId="0" borderId="39" xfId="3266" applyNumberFormat="1" applyFont="1" applyFill="1" applyBorder="1" applyAlignment="1">
      <alignment horizontal="right" vertical="center"/>
    </xf>
    <xf numFmtId="0" fontId="3" fillId="0" borderId="40" xfId="3266" applyFont="1" applyBorder="1" applyAlignment="1">
      <alignment horizontal="left" vertical="center" indent="1"/>
    </xf>
    <xf numFmtId="0" fontId="7" fillId="45" borderId="38" xfId="3266" applyFont="1" applyFill="1" applyBorder="1" applyAlignment="1">
      <alignment horizontal="left" vertical="center"/>
    </xf>
    <xf numFmtId="168" fontId="3" fillId="0" borderId="39" xfId="3266" applyNumberFormat="1" applyFont="1" applyFill="1" applyBorder="1" applyAlignment="1">
      <alignment horizontal="right" vertical="center"/>
    </xf>
    <xf numFmtId="0" fontId="3" fillId="0" borderId="41" xfId="3266" applyFont="1" applyFill="1" applyBorder="1" applyAlignment="1">
      <alignment vertical="center" wrapText="1"/>
    </xf>
    <xf numFmtId="0" fontId="3" fillId="0" borderId="42" xfId="3266" applyFont="1" applyFill="1" applyBorder="1" applyAlignment="1">
      <alignment vertical="center" wrapText="1"/>
    </xf>
    <xf numFmtId="201" fontId="3" fillId="0" borderId="39" xfId="3266" applyNumberFormat="1" applyFont="1" applyFill="1" applyBorder="1" applyAlignment="1">
      <alignment horizontal="right" vertical="center"/>
    </xf>
    <xf numFmtId="0" fontId="3" fillId="0" borderId="38" xfId="3266" applyFont="1" applyBorder="1" applyAlignment="1">
      <alignment vertical="center"/>
    </xf>
    <xf numFmtId="0" fontId="113" fillId="0" borderId="38" xfId="3266" applyFont="1" applyBorder="1" applyAlignment="1">
      <alignment vertical="center"/>
    </xf>
    <xf numFmtId="4" fontId="6" fillId="0" borderId="39" xfId="3266" applyNumberFormat="1" applyFont="1" applyFill="1" applyBorder="1" applyAlignment="1">
      <alignment vertical="center"/>
    </xf>
    <xf numFmtId="0" fontId="6" fillId="0" borderId="38" xfId="3266" applyFont="1" applyBorder="1" applyAlignment="1">
      <alignment vertical="center"/>
    </xf>
    <xf numFmtId="4" fontId="3" fillId="0" borderId="39" xfId="3266" applyNumberFormat="1" applyFont="1" applyFill="1" applyBorder="1" applyAlignment="1">
      <alignment vertical="center"/>
    </xf>
    <xf numFmtId="0" fontId="6" fillId="0" borderId="43" xfId="3266" applyFont="1" applyBorder="1" applyAlignment="1">
      <alignment vertical="center"/>
    </xf>
    <xf numFmtId="4" fontId="6" fillId="0" borderId="44" xfId="3266" applyNumberFormat="1" applyFont="1" applyFill="1" applyBorder="1" applyAlignment="1">
      <alignment vertical="center"/>
    </xf>
    <xf numFmtId="0" fontId="3" fillId="0" borderId="45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49" fontId="3" fillId="0" borderId="0" xfId="2" applyNumberFormat="1" applyFont="1" applyAlignment="1">
      <alignment horizontal="right" wrapText="1"/>
    </xf>
    <xf numFmtId="0" fontId="3" fillId="0" borderId="0" xfId="3266" applyFont="1" applyAlignment="1">
      <alignment horizontal="left"/>
    </xf>
    <xf numFmtId="0" fontId="3" fillId="0" borderId="0" xfId="2" applyFont="1" applyAlignment="1">
      <alignment wrapText="1"/>
    </xf>
    <xf numFmtId="0" fontId="0" fillId="0" borderId="0" xfId="0" applyAlignment="1">
      <alignment wrapText="1"/>
    </xf>
    <xf numFmtId="49" fontId="3" fillId="0" borderId="0" xfId="2" applyNumberFormat="1" applyFont="1" applyAlignment="1">
      <alignment wrapText="1"/>
    </xf>
    <xf numFmtId="0" fontId="14" fillId="0" borderId="0" xfId="3266" applyFont="1" applyAlignment="1">
      <alignment horizontal="center" vertical="top" wrapText="1"/>
    </xf>
    <xf numFmtId="0" fontId="5" fillId="0" borderId="1" xfId="3266" applyFont="1" applyBorder="1" applyAlignment="1" applyProtection="1">
      <alignment horizontal="center" vertical="center" wrapText="1"/>
      <protection locked="0"/>
    </xf>
    <xf numFmtId="0" fontId="6" fillId="0" borderId="1" xfId="3266" applyFont="1" applyBorder="1" applyAlignment="1">
      <alignment horizontal="center" vertical="center"/>
    </xf>
    <xf numFmtId="0" fontId="6" fillId="0" borderId="1" xfId="3266" applyFont="1" applyBorder="1" applyAlignment="1">
      <alignment horizontal="center" vertical="center" wrapText="1"/>
    </xf>
    <xf numFmtId="49" fontId="8" fillId="0" borderId="4" xfId="2" applyNumberFormat="1" applyFont="1" applyBorder="1" applyAlignment="1">
      <alignment horizontal="center" vertical="top" wrapText="1"/>
    </xf>
    <xf numFmtId="49" fontId="8" fillId="0" borderId="6" xfId="2" applyNumberFormat="1" applyFont="1" applyBorder="1" applyAlignment="1">
      <alignment horizontal="center" vertical="top" wrapText="1"/>
    </xf>
    <xf numFmtId="0" fontId="8" fillId="0" borderId="2" xfId="2" applyNumberFormat="1" applyFont="1" applyFill="1" applyBorder="1" applyAlignment="1">
      <alignment horizontal="left" vertical="top" wrapText="1"/>
    </xf>
    <xf numFmtId="0" fontId="8" fillId="0" borderId="3" xfId="2" applyNumberFormat="1" applyFont="1" applyFill="1" applyBorder="1" applyAlignment="1">
      <alignment horizontal="left" vertical="top" wrapText="1"/>
    </xf>
    <xf numFmtId="49" fontId="8" fillId="0" borderId="0" xfId="2" applyNumberFormat="1" applyFont="1" applyAlignment="1">
      <alignment horizontal="center" vertical="top" wrapText="1"/>
    </xf>
    <xf numFmtId="0" fontId="8" fillId="0" borderId="0" xfId="2" applyFont="1" applyAlignment="1">
      <alignment horizontal="left" vertical="top" wrapText="1"/>
    </xf>
    <xf numFmtId="0" fontId="8" fillId="0" borderId="8" xfId="2" applyNumberFormat="1" applyFont="1" applyBorder="1" applyAlignment="1">
      <alignment horizontal="center" vertical="top" wrapText="1"/>
    </xf>
    <xf numFmtId="0" fontId="8" fillId="0" borderId="13" xfId="2" applyNumberFormat="1" applyFont="1" applyBorder="1" applyAlignment="1">
      <alignment horizontal="center" vertical="top" wrapText="1"/>
    </xf>
    <xf numFmtId="0" fontId="8" fillId="0" borderId="0" xfId="4" applyFont="1" applyAlignment="1" applyProtection="1">
      <alignment horizontal="left" vertical="top" wrapText="1"/>
      <protection locked="0"/>
    </xf>
    <xf numFmtId="9" fontId="8" fillId="0" borderId="10" xfId="0" applyNumberFormat="1" applyFont="1" applyBorder="1" applyAlignment="1">
      <alignment horizontal="left" vertical="center"/>
    </xf>
    <xf numFmtId="49" fontId="8" fillId="0" borderId="2" xfId="2" applyNumberFormat="1" applyFont="1" applyBorder="1" applyAlignment="1">
      <alignment horizontal="center" vertical="top" wrapText="1"/>
    </xf>
    <xf numFmtId="49" fontId="8" fillId="0" borderId="7" xfId="2" applyNumberFormat="1" applyFont="1" applyBorder="1" applyAlignment="1">
      <alignment horizontal="center" vertical="top" wrapText="1"/>
    </xf>
    <xf numFmtId="49" fontId="12" fillId="0" borderId="2" xfId="2" applyNumberFormat="1" applyFont="1" applyBorder="1" applyAlignment="1">
      <alignment horizontal="center" wrapText="1"/>
    </xf>
    <xf numFmtId="49" fontId="12" fillId="0" borderId="7" xfId="2" applyNumberFormat="1" applyFont="1" applyBorder="1" applyAlignment="1">
      <alignment horizontal="center" wrapText="1"/>
    </xf>
    <xf numFmtId="49" fontId="8" fillId="0" borderId="3" xfId="2" applyNumberFormat="1" applyFont="1" applyBorder="1" applyAlignment="1">
      <alignment horizontal="center" vertical="top" wrapText="1"/>
    </xf>
    <xf numFmtId="49" fontId="12" fillId="0" borderId="8" xfId="2" applyNumberFormat="1" applyFont="1" applyBorder="1" applyAlignment="1">
      <alignment horizontal="center" wrapText="1"/>
    </xf>
    <xf numFmtId="49" fontId="12" fillId="0" borderId="9" xfId="2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/>
    </xf>
    <xf numFmtId="49" fontId="112" fillId="0" borderId="10" xfId="2" applyNumberFormat="1" applyFont="1" applyFill="1" applyBorder="1" applyAlignment="1">
      <alignment horizontal="center" vertical="top" wrapText="1"/>
    </xf>
    <xf numFmtId="168" fontId="8" fillId="0" borderId="11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2" fillId="0" borderId="0" xfId="4" applyFont="1" applyAlignment="1" applyProtection="1">
      <alignment horizontal="left" wrapText="1"/>
      <protection locked="0"/>
    </xf>
    <xf numFmtId="0" fontId="8" fillId="0" borderId="0" xfId="4" applyFont="1" applyAlignment="1" applyProtection="1">
      <alignment horizontal="left" wrapText="1"/>
      <protection locked="0"/>
    </xf>
    <xf numFmtId="49" fontId="112" fillId="0" borderId="0" xfId="2" applyNumberFormat="1" applyFont="1" applyAlignment="1">
      <alignment horizontal="center" vertical="top" wrapText="1"/>
    </xf>
    <xf numFmtId="0" fontId="8" fillId="0" borderId="8" xfId="2" applyNumberFormat="1" applyFont="1" applyBorder="1" applyAlignment="1">
      <alignment horizontal="center" vertical="top"/>
    </xf>
    <xf numFmtId="0" fontId="8" fillId="0" borderId="13" xfId="2" applyNumberFormat="1" applyFont="1" applyBorder="1" applyAlignment="1">
      <alignment horizontal="center" vertical="top"/>
    </xf>
    <xf numFmtId="0" fontId="8" fillId="0" borderId="9" xfId="2" applyNumberFormat="1" applyFont="1" applyBorder="1" applyAlignment="1">
      <alignment horizontal="center" vertical="top"/>
    </xf>
    <xf numFmtId="49" fontId="8" fillId="0" borderId="2" xfId="2" applyNumberFormat="1" applyFont="1" applyFill="1" applyBorder="1" applyAlignment="1">
      <alignment horizontal="left" vertical="top" wrapText="1"/>
    </xf>
    <xf numFmtId="49" fontId="8" fillId="0" borderId="3" xfId="2" applyNumberFormat="1" applyFont="1" applyFill="1" applyBorder="1" applyAlignment="1">
      <alignment horizontal="left" vertical="top" wrapText="1"/>
    </xf>
    <xf numFmtId="49" fontId="112" fillId="0" borderId="7" xfId="2" applyNumberFormat="1" applyFont="1" applyFill="1" applyBorder="1" applyAlignment="1">
      <alignment horizontal="left" wrapText="1"/>
    </xf>
    <xf numFmtId="49" fontId="112" fillId="0" borderId="3" xfId="2" applyNumberFormat="1" applyFont="1" applyFill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0" xfId="3530" applyFont="1" applyAlignment="1">
      <alignment horizontal="center"/>
    </xf>
    <xf numFmtId="0" fontId="3" fillId="0" borderId="1" xfId="3530" applyFont="1" applyBorder="1" applyAlignment="1">
      <alignment horizontal="center" vertical="center" wrapText="1"/>
    </xf>
    <xf numFmtId="0" fontId="6" fillId="0" borderId="0" xfId="3530" applyFont="1" applyAlignment="1">
      <alignment horizontal="center" wrapText="1"/>
    </xf>
    <xf numFmtId="49" fontId="3" fillId="0" borderId="0" xfId="10" applyNumberFormat="1" applyFont="1" applyFill="1" applyBorder="1" applyAlignment="1">
      <alignment horizontal="left" vertical="top" wrapText="1"/>
    </xf>
    <xf numFmtId="49" fontId="6" fillId="0" borderId="10" xfId="10" applyNumberFormat="1" applyFont="1" applyFill="1" applyBorder="1" applyAlignment="1">
      <alignment horizontal="left" vertical="top" wrapText="1"/>
    </xf>
    <xf numFmtId="0" fontId="3" fillId="0" borderId="8" xfId="3530" applyFont="1" applyBorder="1" applyAlignment="1">
      <alignment horizontal="center" vertical="center" wrapText="1"/>
    </xf>
    <xf numFmtId="0" fontId="3" fillId="0" borderId="13" xfId="3530" applyFont="1" applyBorder="1" applyAlignment="1">
      <alignment horizontal="center" vertical="center" wrapText="1"/>
    </xf>
    <xf numFmtId="0" fontId="3" fillId="0" borderId="11" xfId="3530" applyFont="1" applyBorder="1" applyAlignment="1">
      <alignment horizontal="center" vertical="center" wrapText="1"/>
    </xf>
    <xf numFmtId="0" fontId="3" fillId="0" borderId="10" xfId="3530" applyFont="1" applyBorder="1" applyAlignment="1">
      <alignment horizontal="center" vertical="center" wrapText="1"/>
    </xf>
    <xf numFmtId="0" fontId="3" fillId="0" borderId="4" xfId="3530" applyFont="1" applyBorder="1" applyAlignment="1">
      <alignment horizontal="center" vertical="center" wrapText="1"/>
    </xf>
    <xf numFmtId="0" fontId="3" fillId="0" borderId="6" xfId="3530" applyFont="1" applyBorder="1" applyAlignment="1">
      <alignment horizontal="center" vertical="center" wrapText="1"/>
    </xf>
    <xf numFmtId="0" fontId="3" fillId="0" borderId="8" xfId="3530" applyFont="1" applyBorder="1" applyAlignment="1">
      <alignment horizontal="center" wrapText="1"/>
    </xf>
    <xf numFmtId="0" fontId="3" fillId="0" borderId="13" xfId="3530" applyFont="1" applyBorder="1" applyAlignment="1">
      <alignment horizontal="center" wrapText="1"/>
    </xf>
    <xf numFmtId="0" fontId="3" fillId="0" borderId="4" xfId="3530" applyFont="1" applyBorder="1" applyAlignment="1">
      <alignment horizontal="center" vertical="center"/>
    </xf>
    <xf numFmtId="0" fontId="3" fillId="0" borderId="5" xfId="3530" applyFont="1" applyBorder="1" applyAlignment="1">
      <alignment horizontal="center"/>
    </xf>
    <xf numFmtId="0" fontId="3" fillId="0" borderId="6" xfId="3530" applyFont="1" applyBorder="1" applyAlignment="1">
      <alignment horizontal="center"/>
    </xf>
    <xf numFmtId="0" fontId="3" fillId="0" borderId="4" xfId="3530" applyFont="1" applyFill="1" applyBorder="1" applyAlignment="1">
      <alignment horizontal="left" vertical="top" wrapText="1"/>
    </xf>
    <xf numFmtId="0" fontId="3" fillId="0" borderId="5" xfId="3530" applyFont="1" applyFill="1" applyBorder="1" applyAlignment="1">
      <alignment horizontal="left" vertical="top" wrapText="1"/>
    </xf>
    <xf numFmtId="0" fontId="3" fillId="0" borderId="8" xfId="3530" applyFont="1" applyBorder="1" applyAlignment="1">
      <alignment vertical="top" wrapText="1"/>
    </xf>
    <xf numFmtId="0" fontId="3" fillId="0" borderId="12" xfId="3530" applyFont="1" applyBorder="1" applyAlignment="1">
      <alignment vertical="top" wrapText="1"/>
    </xf>
    <xf numFmtId="0" fontId="3" fillId="0" borderId="11" xfId="3530" applyFont="1" applyBorder="1" applyAlignment="1">
      <alignment vertical="top" wrapText="1"/>
    </xf>
    <xf numFmtId="0" fontId="3" fillId="0" borderId="8" xfId="3530" applyFont="1" applyFill="1" applyBorder="1" applyAlignment="1">
      <alignment horizontal="center" wrapText="1"/>
    </xf>
    <xf numFmtId="0" fontId="3" fillId="0" borderId="13" xfId="3530" applyFont="1" applyFill="1" applyBorder="1" applyAlignment="1">
      <alignment horizontal="center" wrapText="1"/>
    </xf>
    <xf numFmtId="0" fontId="3" fillId="0" borderId="12" xfId="3530" applyFont="1" applyFill="1" applyBorder="1" applyAlignment="1">
      <alignment horizontal="center" vertical="center"/>
    </xf>
    <xf numFmtId="0" fontId="3" fillId="0" borderId="0" xfId="3530" applyFont="1" applyFill="1" applyBorder="1" applyAlignment="1">
      <alignment horizontal="center" vertical="center"/>
    </xf>
    <xf numFmtId="0" fontId="6" fillId="0" borderId="2" xfId="3530" applyFont="1" applyBorder="1" applyAlignment="1">
      <alignment horizontal="center" wrapText="1"/>
    </xf>
    <xf numFmtId="0" fontId="6" fillId="0" borderId="7" xfId="3530" applyFont="1" applyBorder="1" applyAlignment="1">
      <alignment horizontal="center" wrapText="1"/>
    </xf>
    <xf numFmtId="0" fontId="6" fillId="0" borderId="3" xfId="3530" applyFont="1" applyBorder="1" applyAlignment="1">
      <alignment horizontal="center" wrapText="1"/>
    </xf>
    <xf numFmtId="0" fontId="3" fillId="0" borderId="4" xfId="3530" applyFont="1" applyFill="1" applyBorder="1" applyAlignment="1">
      <alignment horizontal="left" vertical="center" wrapText="1"/>
    </xf>
    <xf numFmtId="0" fontId="3" fillId="0" borderId="5" xfId="3530" applyFont="1" applyFill="1" applyBorder="1" applyAlignment="1">
      <alignment horizontal="left" vertical="center" wrapText="1"/>
    </xf>
    <xf numFmtId="0" fontId="3" fillId="0" borderId="5" xfId="3530" applyFont="1" applyBorder="1" applyAlignment="1">
      <alignment horizontal="center" vertical="center"/>
    </xf>
    <xf numFmtId="0" fontId="3" fillId="0" borderId="12" xfId="3530" applyFont="1" applyFill="1" applyBorder="1" applyAlignment="1">
      <alignment horizontal="center" wrapText="1"/>
    </xf>
    <xf numFmtId="0" fontId="3" fillId="0" borderId="0" xfId="3530" applyFont="1" applyFill="1" applyBorder="1" applyAlignment="1">
      <alignment horizontal="center" wrapText="1"/>
    </xf>
    <xf numFmtId="0" fontId="3" fillId="0" borderId="9" xfId="3530" applyFont="1" applyFill="1" applyBorder="1" applyAlignment="1">
      <alignment horizontal="center" wrapText="1"/>
    </xf>
    <xf numFmtId="0" fontId="3" fillId="0" borderId="6" xfId="3530" applyFont="1" applyFill="1" applyBorder="1" applyAlignment="1">
      <alignment horizontal="left" vertical="center" wrapText="1"/>
    </xf>
    <xf numFmtId="0" fontId="3" fillId="0" borderId="15" xfId="3530" applyFont="1" applyFill="1" applyBorder="1" applyAlignment="1">
      <alignment horizontal="center" vertical="center"/>
    </xf>
    <xf numFmtId="1" fontId="3" fillId="0" borderId="7" xfId="3530" applyNumberFormat="1" applyFont="1" applyBorder="1" applyAlignment="1">
      <alignment horizontal="center" vertical="center"/>
    </xf>
    <xf numFmtId="0" fontId="3" fillId="0" borderId="7" xfId="3530" applyFont="1" applyBorder="1" applyAlignment="1"/>
    <xf numFmtId="0" fontId="3" fillId="0" borderId="2" xfId="3530" applyFont="1" applyBorder="1" applyAlignment="1">
      <alignment horizontal="left" vertical="top" wrapText="1"/>
    </xf>
    <xf numFmtId="0" fontId="3" fillId="0" borderId="3" xfId="3530" applyFont="1" applyBorder="1" applyAlignment="1">
      <alignment horizontal="left" vertical="top" wrapText="1"/>
    </xf>
    <xf numFmtId="2" fontId="3" fillId="0" borderId="2" xfId="3530" applyNumberFormat="1" applyFont="1" applyBorder="1" applyAlignment="1">
      <alignment horizontal="center" vertical="center"/>
    </xf>
    <xf numFmtId="2" fontId="3" fillId="0" borderId="7" xfId="3530" applyNumberFormat="1" applyFont="1" applyBorder="1" applyAlignment="1">
      <alignment horizontal="center" vertical="center"/>
    </xf>
    <xf numFmtId="2" fontId="3" fillId="0" borderId="7" xfId="3530" applyNumberFormat="1" applyFont="1" applyBorder="1" applyAlignment="1"/>
    <xf numFmtId="0" fontId="3" fillId="0" borderId="0" xfId="3266" applyFont="1" applyAlignment="1">
      <alignment horizontal="center"/>
    </xf>
    <xf numFmtId="0" fontId="6" fillId="0" borderId="2" xfId="3530" applyFont="1" applyBorder="1" applyAlignment="1">
      <alignment horizontal="center" vertical="center"/>
    </xf>
    <xf numFmtId="0" fontId="6" fillId="0" borderId="7" xfId="3530" applyFont="1" applyBorder="1" applyAlignment="1">
      <alignment horizontal="center" vertical="center"/>
    </xf>
    <xf numFmtId="0" fontId="3" fillId="0" borderId="7" xfId="3530" applyFont="1" applyBorder="1" applyAlignment="1">
      <alignment horizontal="center" vertical="center"/>
    </xf>
    <xf numFmtId="0" fontId="3" fillId="0" borderId="3" xfId="3530" applyFont="1" applyBorder="1" applyAlignment="1">
      <alignment horizontal="center" vertical="center"/>
    </xf>
    <xf numFmtId="0" fontId="3" fillId="0" borderId="7" xfId="3530" applyFont="1" applyBorder="1" applyAlignment="1">
      <alignment horizontal="right" vertical="center"/>
    </xf>
    <xf numFmtId="0" fontId="3" fillId="0" borderId="3" xfId="3530" applyFont="1" applyBorder="1" applyAlignment="1">
      <alignment horizontal="right" vertical="center"/>
    </xf>
    <xf numFmtId="0" fontId="20" fillId="0" borderId="1" xfId="5" applyFont="1" applyBorder="1" applyAlignment="1">
      <alignment horizontal="left" vertical="center" wrapText="1"/>
    </xf>
    <xf numFmtId="0" fontId="20" fillId="0" borderId="2" xfId="5" applyFont="1" applyBorder="1" applyAlignment="1">
      <alignment horizontal="left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20" fillId="0" borderId="7" xfId="5" applyFont="1" applyBorder="1" applyAlignment="1">
      <alignment horizontal="left" vertical="center" wrapText="1"/>
    </xf>
    <xf numFmtId="0" fontId="11" fillId="0" borderId="2" xfId="5" applyFont="1" applyBorder="1" applyAlignment="1">
      <alignment horizontal="right" vertical="center" wrapText="1"/>
    </xf>
    <xf numFmtId="0" fontId="11" fillId="0" borderId="7" xfId="5" applyFont="1" applyBorder="1" applyAlignment="1">
      <alignment horizontal="right" vertical="center" wrapText="1"/>
    </xf>
    <xf numFmtId="0" fontId="11" fillId="0" borderId="3" xfId="5" applyFont="1" applyBorder="1" applyAlignment="1">
      <alignment horizontal="right" vertical="center" wrapText="1"/>
    </xf>
    <xf numFmtId="2" fontId="11" fillId="0" borderId="11" xfId="5" applyNumberFormat="1" applyFont="1" applyFill="1" applyBorder="1" applyAlignment="1">
      <alignment horizontal="right" vertical="center"/>
    </xf>
    <xf numFmtId="2" fontId="11" fillId="0" borderId="10" xfId="5" applyNumberFormat="1" applyFont="1" applyFill="1" applyBorder="1" applyAlignment="1">
      <alignment horizontal="right" vertical="center"/>
    </xf>
    <xf numFmtId="0" fontId="20" fillId="0" borderId="6" xfId="5" applyFont="1" applyBorder="1" applyAlignment="1">
      <alignment horizontal="center" vertical="center" wrapText="1"/>
    </xf>
    <xf numFmtId="0" fontId="20" fillId="0" borderId="5" xfId="5" applyFont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11" fillId="0" borderId="13" xfId="5" applyFont="1" applyBorder="1" applyAlignment="1">
      <alignment horizontal="left" vertical="center" wrapText="1"/>
    </xf>
    <xf numFmtId="0" fontId="14" fillId="0" borderId="0" xfId="4" applyFont="1" applyAlignment="1" applyProtection="1">
      <alignment horizontal="left" wrapText="1"/>
      <protection locked="0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20" fillId="0" borderId="8" xfId="5" applyFont="1" applyBorder="1" applyAlignment="1">
      <alignment horizontal="center" vertical="center" wrapText="1"/>
    </xf>
    <xf numFmtId="0" fontId="20" fillId="0" borderId="13" xfId="5" applyFont="1" applyBorder="1" applyAlignment="1">
      <alignment horizontal="center" vertical="center" wrapText="1"/>
    </xf>
    <xf numFmtId="0" fontId="20" fillId="0" borderId="9" xfId="5" applyFont="1" applyBorder="1" applyAlignment="1">
      <alignment horizontal="center" vertical="center" wrapText="1"/>
    </xf>
    <xf numFmtId="0" fontId="20" fillId="0" borderId="12" xfId="5" applyFont="1" applyBorder="1" applyAlignment="1">
      <alignment horizontal="center" vertical="center" wrapText="1"/>
    </xf>
    <xf numFmtId="0" fontId="20" fillId="0" borderId="15" xfId="5" applyFont="1" applyBorder="1" applyAlignment="1">
      <alignment horizontal="center" vertical="center" wrapText="1"/>
    </xf>
    <xf numFmtId="0" fontId="20" fillId="0" borderId="11" xfId="5" applyFont="1" applyBorder="1" applyAlignment="1">
      <alignment horizontal="center" vertical="center" wrapText="1"/>
    </xf>
    <xf numFmtId="0" fontId="20" fillId="0" borderId="10" xfId="5" applyFont="1" applyBorder="1" applyAlignment="1">
      <alignment horizontal="center" vertical="center" wrapText="1"/>
    </xf>
    <xf numFmtId="0" fontId="20" fillId="0" borderId="14" xfId="5" applyFont="1" applyBorder="1" applyAlignment="1">
      <alignment horizontal="center" vertical="center" wrapText="1"/>
    </xf>
    <xf numFmtId="0" fontId="14" fillId="0" borderId="0" xfId="4" applyFont="1" applyAlignment="1" applyProtection="1">
      <alignment horizontal="left" vertical="top" wrapText="1"/>
      <protection locked="0"/>
    </xf>
    <xf numFmtId="172" fontId="14" fillId="0" borderId="0" xfId="4" applyNumberFormat="1" applyFont="1" applyAlignment="1" applyProtection="1">
      <alignment horizontal="left" vertical="top" wrapText="1"/>
      <protection locked="0"/>
    </xf>
    <xf numFmtId="0" fontId="11" fillId="0" borderId="1" xfId="5" applyFont="1" applyBorder="1" applyAlignment="1">
      <alignment horizontal="left" vertical="center" wrapText="1"/>
    </xf>
    <xf numFmtId="0" fontId="11" fillId="0" borderId="1" xfId="5" applyFont="1" applyBorder="1" applyAlignment="1">
      <alignment wrapText="1"/>
    </xf>
    <xf numFmtId="2" fontId="11" fillId="0" borderId="11" xfId="5" applyNumberFormat="1" applyFont="1" applyFill="1" applyBorder="1" applyAlignment="1">
      <alignment horizontal="right" vertical="center" wrapText="1"/>
    </xf>
    <xf numFmtId="2" fontId="11" fillId="0" borderId="10" xfId="5" applyNumberFormat="1" applyFont="1" applyFill="1" applyBorder="1" applyAlignment="1">
      <alignment horizontal="right" vertical="center" wrapText="1"/>
    </xf>
    <xf numFmtId="0" fontId="20" fillId="0" borderId="1" xfId="5" applyFont="1" applyFill="1" applyBorder="1" applyAlignment="1">
      <alignment horizontal="left" vertical="center" wrapText="1"/>
    </xf>
    <xf numFmtId="0" fontId="20" fillId="0" borderId="2" xfId="5" applyFont="1" applyFill="1" applyBorder="1" applyAlignment="1">
      <alignment horizontal="left" vertical="center" wrapText="1"/>
    </xf>
    <xf numFmtId="0" fontId="3" fillId="0" borderId="6" xfId="5" applyFont="1" applyBorder="1" applyAlignment="1">
      <alignment horizontal="center" vertical="center" wrapText="1"/>
    </xf>
    <xf numFmtId="0" fontId="20" fillId="0" borderId="4" xfId="5" applyFont="1" applyBorder="1" applyAlignment="1">
      <alignment horizontal="center" vertical="center" wrapText="1"/>
    </xf>
    <xf numFmtId="0" fontId="11" fillId="0" borderId="4" xfId="5" applyFont="1" applyBorder="1" applyAlignment="1">
      <alignment wrapText="1"/>
    </xf>
    <xf numFmtId="2" fontId="11" fillId="0" borderId="2" xfId="5" applyNumberFormat="1" applyFont="1" applyFill="1" applyBorder="1" applyAlignment="1">
      <alignment horizontal="right" vertical="center" wrapText="1"/>
    </xf>
    <xf numFmtId="2" fontId="11" fillId="0" borderId="7" xfId="5" applyNumberFormat="1" applyFont="1" applyFill="1" applyBorder="1" applyAlignment="1">
      <alignment horizontal="right" vertical="center" wrapText="1"/>
    </xf>
    <xf numFmtId="49" fontId="3" fillId="0" borderId="0" xfId="2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3266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2" applyFont="1" applyAlignment="1">
      <alignment horizontal="left" wrapText="1"/>
    </xf>
  </cellXfs>
  <cellStyles count="3531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 4" xfId="3530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87" Type="http://schemas.openxmlformats.org/officeDocument/2006/relationships/externalLink" Target="externalLinks/externalLink82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R64"/>
  <sheetViews>
    <sheetView view="pageBreakPreview" zoomScaleNormal="100" zoomScaleSheetLayoutView="100" workbookViewId="0">
      <selection activeCell="H12" sqref="H12"/>
    </sheetView>
  </sheetViews>
  <sheetFormatPr defaultColWidth="14.140625" defaultRowHeight="12.75"/>
  <cols>
    <col min="1" max="1" width="5.28515625" style="166" customWidth="1"/>
    <col min="2" max="2" width="32.140625" style="166" customWidth="1"/>
    <col min="3" max="3" width="13.140625" style="166" customWidth="1"/>
    <col min="4" max="4" width="14.140625" style="166" customWidth="1"/>
    <col min="5" max="5" width="12.85546875" style="166" customWidth="1"/>
    <col min="6" max="6" width="22" style="166" customWidth="1"/>
    <col min="7" max="8" width="17.7109375" style="166" customWidth="1"/>
    <col min="9" max="9" width="16.85546875" style="166" customWidth="1"/>
    <col min="10" max="10" width="13.28515625" style="166" customWidth="1"/>
    <col min="11" max="11" width="14.28515625" style="166" customWidth="1"/>
    <col min="12" max="12" width="14.42578125" style="166" customWidth="1"/>
    <col min="13" max="13" width="9.140625" style="166" customWidth="1"/>
    <col min="14" max="14" width="3.42578125" style="166" customWidth="1"/>
    <col min="15" max="16" width="9.7109375" style="166" customWidth="1"/>
    <col min="17" max="17" width="6.7109375" style="166" customWidth="1"/>
    <col min="18" max="252" width="9.140625" style="166" customWidth="1"/>
    <col min="253" max="253" width="5.28515625" style="166" customWidth="1"/>
    <col min="254" max="254" width="33.85546875" style="166" customWidth="1"/>
    <col min="255" max="255" width="10.28515625" style="166" customWidth="1"/>
    <col min="256" max="256" width="14.140625" style="166"/>
    <col min="257" max="257" width="5.28515625" style="166" customWidth="1"/>
    <col min="258" max="258" width="32.85546875" style="166" customWidth="1"/>
    <col min="259" max="259" width="13.140625" style="166" customWidth="1"/>
    <col min="260" max="260" width="14.140625" style="166" customWidth="1"/>
    <col min="261" max="261" width="12.85546875" style="166" customWidth="1"/>
    <col min="262" max="262" width="27.28515625" style="166" customWidth="1"/>
    <col min="263" max="264" width="17.7109375" style="166" customWidth="1"/>
    <col min="265" max="265" width="16.85546875" style="166" customWidth="1"/>
    <col min="266" max="266" width="13.28515625" style="166" customWidth="1"/>
    <col min="267" max="267" width="14.28515625" style="166" customWidth="1"/>
    <col min="268" max="268" width="14.42578125" style="166" customWidth="1"/>
    <col min="269" max="269" width="9.140625" style="166" customWidth="1"/>
    <col min="270" max="270" width="3.42578125" style="166" customWidth="1"/>
    <col min="271" max="272" width="9.7109375" style="166" customWidth="1"/>
    <col min="273" max="273" width="6.7109375" style="166" customWidth="1"/>
    <col min="274" max="508" width="9.140625" style="166" customWidth="1"/>
    <col min="509" max="509" width="5.28515625" style="166" customWidth="1"/>
    <col min="510" max="510" width="33.85546875" style="166" customWidth="1"/>
    <col min="511" max="511" width="10.28515625" style="166" customWidth="1"/>
    <col min="512" max="512" width="14.140625" style="166"/>
    <col min="513" max="513" width="5.28515625" style="166" customWidth="1"/>
    <col min="514" max="514" width="32.85546875" style="166" customWidth="1"/>
    <col min="515" max="515" width="13.140625" style="166" customWidth="1"/>
    <col min="516" max="516" width="14.140625" style="166" customWidth="1"/>
    <col min="517" max="517" width="12.85546875" style="166" customWidth="1"/>
    <col min="518" max="518" width="27.28515625" style="166" customWidth="1"/>
    <col min="519" max="520" width="17.7109375" style="166" customWidth="1"/>
    <col min="521" max="521" width="16.85546875" style="166" customWidth="1"/>
    <col min="522" max="522" width="13.28515625" style="166" customWidth="1"/>
    <col min="523" max="523" width="14.28515625" style="166" customWidth="1"/>
    <col min="524" max="524" width="14.42578125" style="166" customWidth="1"/>
    <col min="525" max="525" width="9.140625" style="166" customWidth="1"/>
    <col min="526" max="526" width="3.42578125" style="166" customWidth="1"/>
    <col min="527" max="528" width="9.7109375" style="166" customWidth="1"/>
    <col min="529" max="529" width="6.7109375" style="166" customWidth="1"/>
    <col min="530" max="764" width="9.140625" style="166" customWidth="1"/>
    <col min="765" max="765" width="5.28515625" style="166" customWidth="1"/>
    <col min="766" max="766" width="33.85546875" style="166" customWidth="1"/>
    <col min="767" max="767" width="10.28515625" style="166" customWidth="1"/>
    <col min="768" max="768" width="14.140625" style="166"/>
    <col min="769" max="769" width="5.28515625" style="166" customWidth="1"/>
    <col min="770" max="770" width="32.85546875" style="166" customWidth="1"/>
    <col min="771" max="771" width="13.140625" style="166" customWidth="1"/>
    <col min="772" max="772" width="14.140625" style="166" customWidth="1"/>
    <col min="773" max="773" width="12.85546875" style="166" customWidth="1"/>
    <col min="774" max="774" width="27.28515625" style="166" customWidth="1"/>
    <col min="775" max="776" width="17.7109375" style="166" customWidth="1"/>
    <col min="777" max="777" width="16.85546875" style="166" customWidth="1"/>
    <col min="778" max="778" width="13.28515625" style="166" customWidth="1"/>
    <col min="779" max="779" width="14.28515625" style="166" customWidth="1"/>
    <col min="780" max="780" width="14.42578125" style="166" customWidth="1"/>
    <col min="781" max="781" width="9.140625" style="166" customWidth="1"/>
    <col min="782" max="782" width="3.42578125" style="166" customWidth="1"/>
    <col min="783" max="784" width="9.7109375" style="166" customWidth="1"/>
    <col min="785" max="785" width="6.7109375" style="166" customWidth="1"/>
    <col min="786" max="1020" width="9.140625" style="166" customWidth="1"/>
    <col min="1021" max="1021" width="5.28515625" style="166" customWidth="1"/>
    <col min="1022" max="1022" width="33.85546875" style="166" customWidth="1"/>
    <col min="1023" max="1023" width="10.28515625" style="166" customWidth="1"/>
    <col min="1024" max="1024" width="14.140625" style="166"/>
    <col min="1025" max="1025" width="5.28515625" style="166" customWidth="1"/>
    <col min="1026" max="1026" width="32.85546875" style="166" customWidth="1"/>
    <col min="1027" max="1027" width="13.140625" style="166" customWidth="1"/>
    <col min="1028" max="1028" width="14.140625" style="166" customWidth="1"/>
    <col min="1029" max="1029" width="12.85546875" style="166" customWidth="1"/>
    <col min="1030" max="1030" width="27.28515625" style="166" customWidth="1"/>
    <col min="1031" max="1032" width="17.7109375" style="166" customWidth="1"/>
    <col min="1033" max="1033" width="16.85546875" style="166" customWidth="1"/>
    <col min="1034" max="1034" width="13.28515625" style="166" customWidth="1"/>
    <col min="1035" max="1035" width="14.28515625" style="166" customWidth="1"/>
    <col min="1036" max="1036" width="14.42578125" style="166" customWidth="1"/>
    <col min="1037" max="1037" width="9.140625" style="166" customWidth="1"/>
    <col min="1038" max="1038" width="3.42578125" style="166" customWidth="1"/>
    <col min="1039" max="1040" width="9.7109375" style="166" customWidth="1"/>
    <col min="1041" max="1041" width="6.7109375" style="166" customWidth="1"/>
    <col min="1042" max="1276" width="9.140625" style="166" customWidth="1"/>
    <col min="1277" max="1277" width="5.28515625" style="166" customWidth="1"/>
    <col min="1278" max="1278" width="33.85546875" style="166" customWidth="1"/>
    <col min="1279" max="1279" width="10.28515625" style="166" customWidth="1"/>
    <col min="1280" max="1280" width="14.140625" style="166"/>
    <col min="1281" max="1281" width="5.28515625" style="166" customWidth="1"/>
    <col min="1282" max="1282" width="32.85546875" style="166" customWidth="1"/>
    <col min="1283" max="1283" width="13.140625" style="166" customWidth="1"/>
    <col min="1284" max="1284" width="14.140625" style="166" customWidth="1"/>
    <col min="1285" max="1285" width="12.85546875" style="166" customWidth="1"/>
    <col min="1286" max="1286" width="27.28515625" style="166" customWidth="1"/>
    <col min="1287" max="1288" width="17.7109375" style="166" customWidth="1"/>
    <col min="1289" max="1289" width="16.85546875" style="166" customWidth="1"/>
    <col min="1290" max="1290" width="13.28515625" style="166" customWidth="1"/>
    <col min="1291" max="1291" width="14.28515625" style="166" customWidth="1"/>
    <col min="1292" max="1292" width="14.42578125" style="166" customWidth="1"/>
    <col min="1293" max="1293" width="9.140625" style="166" customWidth="1"/>
    <col min="1294" max="1294" width="3.42578125" style="166" customWidth="1"/>
    <col min="1295" max="1296" width="9.7109375" style="166" customWidth="1"/>
    <col min="1297" max="1297" width="6.7109375" style="166" customWidth="1"/>
    <col min="1298" max="1532" width="9.140625" style="166" customWidth="1"/>
    <col min="1533" max="1533" width="5.28515625" style="166" customWidth="1"/>
    <col min="1534" max="1534" width="33.85546875" style="166" customWidth="1"/>
    <col min="1535" max="1535" width="10.28515625" style="166" customWidth="1"/>
    <col min="1536" max="1536" width="14.140625" style="166"/>
    <col min="1537" max="1537" width="5.28515625" style="166" customWidth="1"/>
    <col min="1538" max="1538" width="32.85546875" style="166" customWidth="1"/>
    <col min="1539" max="1539" width="13.140625" style="166" customWidth="1"/>
    <col min="1540" max="1540" width="14.140625" style="166" customWidth="1"/>
    <col min="1541" max="1541" width="12.85546875" style="166" customWidth="1"/>
    <col min="1542" max="1542" width="27.28515625" style="166" customWidth="1"/>
    <col min="1543" max="1544" width="17.7109375" style="166" customWidth="1"/>
    <col min="1545" max="1545" width="16.85546875" style="166" customWidth="1"/>
    <col min="1546" max="1546" width="13.28515625" style="166" customWidth="1"/>
    <col min="1547" max="1547" width="14.28515625" style="166" customWidth="1"/>
    <col min="1548" max="1548" width="14.42578125" style="166" customWidth="1"/>
    <col min="1549" max="1549" width="9.140625" style="166" customWidth="1"/>
    <col min="1550" max="1550" width="3.42578125" style="166" customWidth="1"/>
    <col min="1551" max="1552" width="9.7109375" style="166" customWidth="1"/>
    <col min="1553" max="1553" width="6.7109375" style="166" customWidth="1"/>
    <col min="1554" max="1788" width="9.140625" style="166" customWidth="1"/>
    <col min="1789" max="1789" width="5.28515625" style="166" customWidth="1"/>
    <col min="1790" max="1790" width="33.85546875" style="166" customWidth="1"/>
    <col min="1791" max="1791" width="10.28515625" style="166" customWidth="1"/>
    <col min="1792" max="1792" width="14.140625" style="166"/>
    <col min="1793" max="1793" width="5.28515625" style="166" customWidth="1"/>
    <col min="1794" max="1794" width="32.85546875" style="166" customWidth="1"/>
    <col min="1795" max="1795" width="13.140625" style="166" customWidth="1"/>
    <col min="1796" max="1796" width="14.140625" style="166" customWidth="1"/>
    <col min="1797" max="1797" width="12.85546875" style="166" customWidth="1"/>
    <col min="1798" max="1798" width="27.28515625" style="166" customWidth="1"/>
    <col min="1799" max="1800" width="17.7109375" style="166" customWidth="1"/>
    <col min="1801" max="1801" width="16.85546875" style="166" customWidth="1"/>
    <col min="1802" max="1802" width="13.28515625" style="166" customWidth="1"/>
    <col min="1803" max="1803" width="14.28515625" style="166" customWidth="1"/>
    <col min="1804" max="1804" width="14.42578125" style="166" customWidth="1"/>
    <col min="1805" max="1805" width="9.140625" style="166" customWidth="1"/>
    <col min="1806" max="1806" width="3.42578125" style="166" customWidth="1"/>
    <col min="1807" max="1808" width="9.7109375" style="166" customWidth="1"/>
    <col min="1809" max="1809" width="6.7109375" style="166" customWidth="1"/>
    <col min="1810" max="2044" width="9.140625" style="166" customWidth="1"/>
    <col min="2045" max="2045" width="5.28515625" style="166" customWidth="1"/>
    <col min="2046" max="2046" width="33.85546875" style="166" customWidth="1"/>
    <col min="2047" max="2047" width="10.28515625" style="166" customWidth="1"/>
    <col min="2048" max="2048" width="14.140625" style="166"/>
    <col min="2049" max="2049" width="5.28515625" style="166" customWidth="1"/>
    <col min="2050" max="2050" width="32.85546875" style="166" customWidth="1"/>
    <col min="2051" max="2051" width="13.140625" style="166" customWidth="1"/>
    <col min="2052" max="2052" width="14.140625" style="166" customWidth="1"/>
    <col min="2053" max="2053" width="12.85546875" style="166" customWidth="1"/>
    <col min="2054" max="2054" width="27.28515625" style="166" customWidth="1"/>
    <col min="2055" max="2056" width="17.7109375" style="166" customWidth="1"/>
    <col min="2057" max="2057" width="16.85546875" style="166" customWidth="1"/>
    <col min="2058" max="2058" width="13.28515625" style="166" customWidth="1"/>
    <col min="2059" max="2059" width="14.28515625" style="166" customWidth="1"/>
    <col min="2060" max="2060" width="14.42578125" style="166" customWidth="1"/>
    <col min="2061" max="2061" width="9.140625" style="166" customWidth="1"/>
    <col min="2062" max="2062" width="3.42578125" style="166" customWidth="1"/>
    <col min="2063" max="2064" width="9.7109375" style="166" customWidth="1"/>
    <col min="2065" max="2065" width="6.7109375" style="166" customWidth="1"/>
    <col min="2066" max="2300" width="9.140625" style="166" customWidth="1"/>
    <col min="2301" max="2301" width="5.28515625" style="166" customWidth="1"/>
    <col min="2302" max="2302" width="33.85546875" style="166" customWidth="1"/>
    <col min="2303" max="2303" width="10.28515625" style="166" customWidth="1"/>
    <col min="2304" max="2304" width="14.140625" style="166"/>
    <col min="2305" max="2305" width="5.28515625" style="166" customWidth="1"/>
    <col min="2306" max="2306" width="32.85546875" style="166" customWidth="1"/>
    <col min="2307" max="2307" width="13.140625" style="166" customWidth="1"/>
    <col min="2308" max="2308" width="14.140625" style="166" customWidth="1"/>
    <col min="2309" max="2309" width="12.85546875" style="166" customWidth="1"/>
    <col min="2310" max="2310" width="27.28515625" style="166" customWidth="1"/>
    <col min="2311" max="2312" width="17.7109375" style="166" customWidth="1"/>
    <col min="2313" max="2313" width="16.85546875" style="166" customWidth="1"/>
    <col min="2314" max="2314" width="13.28515625" style="166" customWidth="1"/>
    <col min="2315" max="2315" width="14.28515625" style="166" customWidth="1"/>
    <col min="2316" max="2316" width="14.42578125" style="166" customWidth="1"/>
    <col min="2317" max="2317" width="9.140625" style="166" customWidth="1"/>
    <col min="2318" max="2318" width="3.42578125" style="166" customWidth="1"/>
    <col min="2319" max="2320" width="9.7109375" style="166" customWidth="1"/>
    <col min="2321" max="2321" width="6.7109375" style="166" customWidth="1"/>
    <col min="2322" max="2556" width="9.140625" style="166" customWidth="1"/>
    <col min="2557" max="2557" width="5.28515625" style="166" customWidth="1"/>
    <col min="2558" max="2558" width="33.85546875" style="166" customWidth="1"/>
    <col min="2559" max="2559" width="10.28515625" style="166" customWidth="1"/>
    <col min="2560" max="2560" width="14.140625" style="166"/>
    <col min="2561" max="2561" width="5.28515625" style="166" customWidth="1"/>
    <col min="2562" max="2562" width="32.85546875" style="166" customWidth="1"/>
    <col min="2563" max="2563" width="13.140625" style="166" customWidth="1"/>
    <col min="2564" max="2564" width="14.140625" style="166" customWidth="1"/>
    <col min="2565" max="2565" width="12.85546875" style="166" customWidth="1"/>
    <col min="2566" max="2566" width="27.28515625" style="166" customWidth="1"/>
    <col min="2567" max="2568" width="17.7109375" style="166" customWidth="1"/>
    <col min="2569" max="2569" width="16.85546875" style="166" customWidth="1"/>
    <col min="2570" max="2570" width="13.28515625" style="166" customWidth="1"/>
    <col min="2571" max="2571" width="14.28515625" style="166" customWidth="1"/>
    <col min="2572" max="2572" width="14.42578125" style="166" customWidth="1"/>
    <col min="2573" max="2573" width="9.140625" style="166" customWidth="1"/>
    <col min="2574" max="2574" width="3.42578125" style="166" customWidth="1"/>
    <col min="2575" max="2576" width="9.7109375" style="166" customWidth="1"/>
    <col min="2577" max="2577" width="6.7109375" style="166" customWidth="1"/>
    <col min="2578" max="2812" width="9.140625" style="166" customWidth="1"/>
    <col min="2813" max="2813" width="5.28515625" style="166" customWidth="1"/>
    <col min="2814" max="2814" width="33.85546875" style="166" customWidth="1"/>
    <col min="2815" max="2815" width="10.28515625" style="166" customWidth="1"/>
    <col min="2816" max="2816" width="14.140625" style="166"/>
    <col min="2817" max="2817" width="5.28515625" style="166" customWidth="1"/>
    <col min="2818" max="2818" width="32.85546875" style="166" customWidth="1"/>
    <col min="2819" max="2819" width="13.140625" style="166" customWidth="1"/>
    <col min="2820" max="2820" width="14.140625" style="166" customWidth="1"/>
    <col min="2821" max="2821" width="12.85546875" style="166" customWidth="1"/>
    <col min="2822" max="2822" width="27.28515625" style="166" customWidth="1"/>
    <col min="2823" max="2824" width="17.7109375" style="166" customWidth="1"/>
    <col min="2825" max="2825" width="16.85546875" style="166" customWidth="1"/>
    <col min="2826" max="2826" width="13.28515625" style="166" customWidth="1"/>
    <col min="2827" max="2827" width="14.28515625" style="166" customWidth="1"/>
    <col min="2828" max="2828" width="14.42578125" style="166" customWidth="1"/>
    <col min="2829" max="2829" width="9.140625" style="166" customWidth="1"/>
    <col min="2830" max="2830" width="3.42578125" style="166" customWidth="1"/>
    <col min="2831" max="2832" width="9.7109375" style="166" customWidth="1"/>
    <col min="2833" max="2833" width="6.7109375" style="166" customWidth="1"/>
    <col min="2834" max="3068" width="9.140625" style="166" customWidth="1"/>
    <col min="3069" max="3069" width="5.28515625" style="166" customWidth="1"/>
    <col min="3070" max="3070" width="33.85546875" style="166" customWidth="1"/>
    <col min="3071" max="3071" width="10.28515625" style="166" customWidth="1"/>
    <col min="3072" max="3072" width="14.140625" style="166"/>
    <col min="3073" max="3073" width="5.28515625" style="166" customWidth="1"/>
    <col min="3074" max="3074" width="32.85546875" style="166" customWidth="1"/>
    <col min="3075" max="3075" width="13.140625" style="166" customWidth="1"/>
    <col min="3076" max="3076" width="14.140625" style="166" customWidth="1"/>
    <col min="3077" max="3077" width="12.85546875" style="166" customWidth="1"/>
    <col min="3078" max="3078" width="27.28515625" style="166" customWidth="1"/>
    <col min="3079" max="3080" width="17.7109375" style="166" customWidth="1"/>
    <col min="3081" max="3081" width="16.85546875" style="166" customWidth="1"/>
    <col min="3082" max="3082" width="13.28515625" style="166" customWidth="1"/>
    <col min="3083" max="3083" width="14.28515625" style="166" customWidth="1"/>
    <col min="3084" max="3084" width="14.42578125" style="166" customWidth="1"/>
    <col min="3085" max="3085" width="9.140625" style="166" customWidth="1"/>
    <col min="3086" max="3086" width="3.42578125" style="166" customWidth="1"/>
    <col min="3087" max="3088" width="9.7109375" style="166" customWidth="1"/>
    <col min="3089" max="3089" width="6.7109375" style="166" customWidth="1"/>
    <col min="3090" max="3324" width="9.140625" style="166" customWidth="1"/>
    <col min="3325" max="3325" width="5.28515625" style="166" customWidth="1"/>
    <col min="3326" max="3326" width="33.85546875" style="166" customWidth="1"/>
    <col min="3327" max="3327" width="10.28515625" style="166" customWidth="1"/>
    <col min="3328" max="3328" width="14.140625" style="166"/>
    <col min="3329" max="3329" width="5.28515625" style="166" customWidth="1"/>
    <col min="3330" max="3330" width="32.85546875" style="166" customWidth="1"/>
    <col min="3331" max="3331" width="13.140625" style="166" customWidth="1"/>
    <col min="3332" max="3332" width="14.140625" style="166" customWidth="1"/>
    <col min="3333" max="3333" width="12.85546875" style="166" customWidth="1"/>
    <col min="3334" max="3334" width="27.28515625" style="166" customWidth="1"/>
    <col min="3335" max="3336" width="17.7109375" style="166" customWidth="1"/>
    <col min="3337" max="3337" width="16.85546875" style="166" customWidth="1"/>
    <col min="3338" max="3338" width="13.28515625" style="166" customWidth="1"/>
    <col min="3339" max="3339" width="14.28515625" style="166" customWidth="1"/>
    <col min="3340" max="3340" width="14.42578125" style="166" customWidth="1"/>
    <col min="3341" max="3341" width="9.140625" style="166" customWidth="1"/>
    <col min="3342" max="3342" width="3.42578125" style="166" customWidth="1"/>
    <col min="3343" max="3344" width="9.7109375" style="166" customWidth="1"/>
    <col min="3345" max="3345" width="6.7109375" style="166" customWidth="1"/>
    <col min="3346" max="3580" width="9.140625" style="166" customWidth="1"/>
    <col min="3581" max="3581" width="5.28515625" style="166" customWidth="1"/>
    <col min="3582" max="3582" width="33.85546875" style="166" customWidth="1"/>
    <col min="3583" max="3583" width="10.28515625" style="166" customWidth="1"/>
    <col min="3584" max="3584" width="14.140625" style="166"/>
    <col min="3585" max="3585" width="5.28515625" style="166" customWidth="1"/>
    <col min="3586" max="3586" width="32.85546875" style="166" customWidth="1"/>
    <col min="3587" max="3587" width="13.140625" style="166" customWidth="1"/>
    <col min="3588" max="3588" width="14.140625" style="166" customWidth="1"/>
    <col min="3589" max="3589" width="12.85546875" style="166" customWidth="1"/>
    <col min="3590" max="3590" width="27.28515625" style="166" customWidth="1"/>
    <col min="3591" max="3592" width="17.7109375" style="166" customWidth="1"/>
    <col min="3593" max="3593" width="16.85546875" style="166" customWidth="1"/>
    <col min="3594" max="3594" width="13.28515625" style="166" customWidth="1"/>
    <col min="3595" max="3595" width="14.28515625" style="166" customWidth="1"/>
    <col min="3596" max="3596" width="14.42578125" style="166" customWidth="1"/>
    <col min="3597" max="3597" width="9.140625" style="166" customWidth="1"/>
    <col min="3598" max="3598" width="3.42578125" style="166" customWidth="1"/>
    <col min="3599" max="3600" width="9.7109375" style="166" customWidth="1"/>
    <col min="3601" max="3601" width="6.7109375" style="166" customWidth="1"/>
    <col min="3602" max="3836" width="9.140625" style="166" customWidth="1"/>
    <col min="3837" max="3837" width="5.28515625" style="166" customWidth="1"/>
    <col min="3838" max="3838" width="33.85546875" style="166" customWidth="1"/>
    <col min="3839" max="3839" width="10.28515625" style="166" customWidth="1"/>
    <col min="3840" max="3840" width="14.140625" style="166"/>
    <col min="3841" max="3841" width="5.28515625" style="166" customWidth="1"/>
    <col min="3842" max="3842" width="32.85546875" style="166" customWidth="1"/>
    <col min="3843" max="3843" width="13.140625" style="166" customWidth="1"/>
    <col min="3844" max="3844" width="14.140625" style="166" customWidth="1"/>
    <col min="3845" max="3845" width="12.85546875" style="166" customWidth="1"/>
    <col min="3846" max="3846" width="27.28515625" style="166" customWidth="1"/>
    <col min="3847" max="3848" width="17.7109375" style="166" customWidth="1"/>
    <col min="3849" max="3849" width="16.85546875" style="166" customWidth="1"/>
    <col min="3850" max="3850" width="13.28515625" style="166" customWidth="1"/>
    <col min="3851" max="3851" width="14.28515625" style="166" customWidth="1"/>
    <col min="3852" max="3852" width="14.42578125" style="166" customWidth="1"/>
    <col min="3853" max="3853" width="9.140625" style="166" customWidth="1"/>
    <col min="3854" max="3854" width="3.42578125" style="166" customWidth="1"/>
    <col min="3855" max="3856" width="9.7109375" style="166" customWidth="1"/>
    <col min="3857" max="3857" width="6.7109375" style="166" customWidth="1"/>
    <col min="3858" max="4092" width="9.140625" style="166" customWidth="1"/>
    <col min="4093" max="4093" width="5.28515625" style="166" customWidth="1"/>
    <col min="4094" max="4094" width="33.85546875" style="166" customWidth="1"/>
    <col min="4095" max="4095" width="10.28515625" style="166" customWidth="1"/>
    <col min="4096" max="4096" width="14.140625" style="166"/>
    <col min="4097" max="4097" width="5.28515625" style="166" customWidth="1"/>
    <col min="4098" max="4098" width="32.85546875" style="166" customWidth="1"/>
    <col min="4099" max="4099" width="13.140625" style="166" customWidth="1"/>
    <col min="4100" max="4100" width="14.140625" style="166" customWidth="1"/>
    <col min="4101" max="4101" width="12.85546875" style="166" customWidth="1"/>
    <col min="4102" max="4102" width="27.28515625" style="166" customWidth="1"/>
    <col min="4103" max="4104" width="17.7109375" style="166" customWidth="1"/>
    <col min="4105" max="4105" width="16.85546875" style="166" customWidth="1"/>
    <col min="4106" max="4106" width="13.28515625" style="166" customWidth="1"/>
    <col min="4107" max="4107" width="14.28515625" style="166" customWidth="1"/>
    <col min="4108" max="4108" width="14.42578125" style="166" customWidth="1"/>
    <col min="4109" max="4109" width="9.140625" style="166" customWidth="1"/>
    <col min="4110" max="4110" width="3.42578125" style="166" customWidth="1"/>
    <col min="4111" max="4112" width="9.7109375" style="166" customWidth="1"/>
    <col min="4113" max="4113" width="6.7109375" style="166" customWidth="1"/>
    <col min="4114" max="4348" width="9.140625" style="166" customWidth="1"/>
    <col min="4349" max="4349" width="5.28515625" style="166" customWidth="1"/>
    <col min="4350" max="4350" width="33.85546875" style="166" customWidth="1"/>
    <col min="4351" max="4351" width="10.28515625" style="166" customWidth="1"/>
    <col min="4352" max="4352" width="14.140625" style="166"/>
    <col min="4353" max="4353" width="5.28515625" style="166" customWidth="1"/>
    <col min="4354" max="4354" width="32.85546875" style="166" customWidth="1"/>
    <col min="4355" max="4355" width="13.140625" style="166" customWidth="1"/>
    <col min="4356" max="4356" width="14.140625" style="166" customWidth="1"/>
    <col min="4357" max="4357" width="12.85546875" style="166" customWidth="1"/>
    <col min="4358" max="4358" width="27.28515625" style="166" customWidth="1"/>
    <col min="4359" max="4360" width="17.7109375" style="166" customWidth="1"/>
    <col min="4361" max="4361" width="16.85546875" style="166" customWidth="1"/>
    <col min="4362" max="4362" width="13.28515625" style="166" customWidth="1"/>
    <col min="4363" max="4363" width="14.28515625" style="166" customWidth="1"/>
    <col min="4364" max="4364" width="14.42578125" style="166" customWidth="1"/>
    <col min="4365" max="4365" width="9.140625" style="166" customWidth="1"/>
    <col min="4366" max="4366" width="3.42578125" style="166" customWidth="1"/>
    <col min="4367" max="4368" width="9.7109375" style="166" customWidth="1"/>
    <col min="4369" max="4369" width="6.7109375" style="166" customWidth="1"/>
    <col min="4370" max="4604" width="9.140625" style="166" customWidth="1"/>
    <col min="4605" max="4605" width="5.28515625" style="166" customWidth="1"/>
    <col min="4606" max="4606" width="33.85546875" style="166" customWidth="1"/>
    <col min="4607" max="4607" width="10.28515625" style="166" customWidth="1"/>
    <col min="4608" max="4608" width="14.140625" style="166"/>
    <col min="4609" max="4609" width="5.28515625" style="166" customWidth="1"/>
    <col min="4610" max="4610" width="32.85546875" style="166" customWidth="1"/>
    <col min="4611" max="4611" width="13.140625" style="166" customWidth="1"/>
    <col min="4612" max="4612" width="14.140625" style="166" customWidth="1"/>
    <col min="4613" max="4613" width="12.85546875" style="166" customWidth="1"/>
    <col min="4614" max="4614" width="27.28515625" style="166" customWidth="1"/>
    <col min="4615" max="4616" width="17.7109375" style="166" customWidth="1"/>
    <col min="4617" max="4617" width="16.85546875" style="166" customWidth="1"/>
    <col min="4618" max="4618" width="13.28515625" style="166" customWidth="1"/>
    <col min="4619" max="4619" width="14.28515625" style="166" customWidth="1"/>
    <col min="4620" max="4620" width="14.42578125" style="166" customWidth="1"/>
    <col min="4621" max="4621" width="9.140625" style="166" customWidth="1"/>
    <col min="4622" max="4622" width="3.42578125" style="166" customWidth="1"/>
    <col min="4623" max="4624" width="9.7109375" style="166" customWidth="1"/>
    <col min="4625" max="4625" width="6.7109375" style="166" customWidth="1"/>
    <col min="4626" max="4860" width="9.140625" style="166" customWidth="1"/>
    <col min="4861" max="4861" width="5.28515625" style="166" customWidth="1"/>
    <col min="4862" max="4862" width="33.85546875" style="166" customWidth="1"/>
    <col min="4863" max="4863" width="10.28515625" style="166" customWidth="1"/>
    <col min="4864" max="4864" width="14.140625" style="166"/>
    <col min="4865" max="4865" width="5.28515625" style="166" customWidth="1"/>
    <col min="4866" max="4866" width="32.85546875" style="166" customWidth="1"/>
    <col min="4867" max="4867" width="13.140625" style="166" customWidth="1"/>
    <col min="4868" max="4868" width="14.140625" style="166" customWidth="1"/>
    <col min="4869" max="4869" width="12.85546875" style="166" customWidth="1"/>
    <col min="4870" max="4870" width="27.28515625" style="166" customWidth="1"/>
    <col min="4871" max="4872" width="17.7109375" style="166" customWidth="1"/>
    <col min="4873" max="4873" width="16.85546875" style="166" customWidth="1"/>
    <col min="4874" max="4874" width="13.28515625" style="166" customWidth="1"/>
    <col min="4875" max="4875" width="14.28515625" style="166" customWidth="1"/>
    <col min="4876" max="4876" width="14.42578125" style="166" customWidth="1"/>
    <col min="4877" max="4877" width="9.140625" style="166" customWidth="1"/>
    <col min="4878" max="4878" width="3.42578125" style="166" customWidth="1"/>
    <col min="4879" max="4880" width="9.7109375" style="166" customWidth="1"/>
    <col min="4881" max="4881" width="6.7109375" style="166" customWidth="1"/>
    <col min="4882" max="5116" width="9.140625" style="166" customWidth="1"/>
    <col min="5117" max="5117" width="5.28515625" style="166" customWidth="1"/>
    <col min="5118" max="5118" width="33.85546875" style="166" customWidth="1"/>
    <col min="5119" max="5119" width="10.28515625" style="166" customWidth="1"/>
    <col min="5120" max="5120" width="14.140625" style="166"/>
    <col min="5121" max="5121" width="5.28515625" style="166" customWidth="1"/>
    <col min="5122" max="5122" width="32.85546875" style="166" customWidth="1"/>
    <col min="5123" max="5123" width="13.140625" style="166" customWidth="1"/>
    <col min="5124" max="5124" width="14.140625" style="166" customWidth="1"/>
    <col min="5125" max="5125" width="12.85546875" style="166" customWidth="1"/>
    <col min="5126" max="5126" width="27.28515625" style="166" customWidth="1"/>
    <col min="5127" max="5128" width="17.7109375" style="166" customWidth="1"/>
    <col min="5129" max="5129" width="16.85546875" style="166" customWidth="1"/>
    <col min="5130" max="5130" width="13.28515625" style="166" customWidth="1"/>
    <col min="5131" max="5131" width="14.28515625" style="166" customWidth="1"/>
    <col min="5132" max="5132" width="14.42578125" style="166" customWidth="1"/>
    <col min="5133" max="5133" width="9.140625" style="166" customWidth="1"/>
    <col min="5134" max="5134" width="3.42578125" style="166" customWidth="1"/>
    <col min="5135" max="5136" width="9.7109375" style="166" customWidth="1"/>
    <col min="5137" max="5137" width="6.7109375" style="166" customWidth="1"/>
    <col min="5138" max="5372" width="9.140625" style="166" customWidth="1"/>
    <col min="5373" max="5373" width="5.28515625" style="166" customWidth="1"/>
    <col min="5374" max="5374" width="33.85546875" style="166" customWidth="1"/>
    <col min="5375" max="5375" width="10.28515625" style="166" customWidth="1"/>
    <col min="5376" max="5376" width="14.140625" style="166"/>
    <col min="5377" max="5377" width="5.28515625" style="166" customWidth="1"/>
    <col min="5378" max="5378" width="32.85546875" style="166" customWidth="1"/>
    <col min="5379" max="5379" width="13.140625" style="166" customWidth="1"/>
    <col min="5380" max="5380" width="14.140625" style="166" customWidth="1"/>
    <col min="5381" max="5381" width="12.85546875" style="166" customWidth="1"/>
    <col min="5382" max="5382" width="27.28515625" style="166" customWidth="1"/>
    <col min="5383" max="5384" width="17.7109375" style="166" customWidth="1"/>
    <col min="5385" max="5385" width="16.85546875" style="166" customWidth="1"/>
    <col min="5386" max="5386" width="13.28515625" style="166" customWidth="1"/>
    <col min="5387" max="5387" width="14.28515625" style="166" customWidth="1"/>
    <col min="5388" max="5388" width="14.42578125" style="166" customWidth="1"/>
    <col min="5389" max="5389" width="9.140625" style="166" customWidth="1"/>
    <col min="5390" max="5390" width="3.42578125" style="166" customWidth="1"/>
    <col min="5391" max="5392" width="9.7109375" style="166" customWidth="1"/>
    <col min="5393" max="5393" width="6.7109375" style="166" customWidth="1"/>
    <col min="5394" max="5628" width="9.140625" style="166" customWidth="1"/>
    <col min="5629" max="5629" width="5.28515625" style="166" customWidth="1"/>
    <col min="5630" max="5630" width="33.85546875" style="166" customWidth="1"/>
    <col min="5631" max="5631" width="10.28515625" style="166" customWidth="1"/>
    <col min="5632" max="5632" width="14.140625" style="166"/>
    <col min="5633" max="5633" width="5.28515625" style="166" customWidth="1"/>
    <col min="5634" max="5634" width="32.85546875" style="166" customWidth="1"/>
    <col min="5635" max="5635" width="13.140625" style="166" customWidth="1"/>
    <col min="5636" max="5636" width="14.140625" style="166" customWidth="1"/>
    <col min="5637" max="5637" width="12.85546875" style="166" customWidth="1"/>
    <col min="5638" max="5638" width="27.28515625" style="166" customWidth="1"/>
    <col min="5639" max="5640" width="17.7109375" style="166" customWidth="1"/>
    <col min="5641" max="5641" width="16.85546875" style="166" customWidth="1"/>
    <col min="5642" max="5642" width="13.28515625" style="166" customWidth="1"/>
    <col min="5643" max="5643" width="14.28515625" style="166" customWidth="1"/>
    <col min="5644" max="5644" width="14.42578125" style="166" customWidth="1"/>
    <col min="5645" max="5645" width="9.140625" style="166" customWidth="1"/>
    <col min="5646" max="5646" width="3.42578125" style="166" customWidth="1"/>
    <col min="5647" max="5648" width="9.7109375" style="166" customWidth="1"/>
    <col min="5649" max="5649" width="6.7109375" style="166" customWidth="1"/>
    <col min="5650" max="5884" width="9.140625" style="166" customWidth="1"/>
    <col min="5885" max="5885" width="5.28515625" style="166" customWidth="1"/>
    <col min="5886" max="5886" width="33.85546875" style="166" customWidth="1"/>
    <col min="5887" max="5887" width="10.28515625" style="166" customWidth="1"/>
    <col min="5888" max="5888" width="14.140625" style="166"/>
    <col min="5889" max="5889" width="5.28515625" style="166" customWidth="1"/>
    <col min="5890" max="5890" width="32.85546875" style="166" customWidth="1"/>
    <col min="5891" max="5891" width="13.140625" style="166" customWidth="1"/>
    <col min="5892" max="5892" width="14.140625" style="166" customWidth="1"/>
    <col min="5893" max="5893" width="12.85546875" style="166" customWidth="1"/>
    <col min="5894" max="5894" width="27.28515625" style="166" customWidth="1"/>
    <col min="5895" max="5896" width="17.7109375" style="166" customWidth="1"/>
    <col min="5897" max="5897" width="16.85546875" style="166" customWidth="1"/>
    <col min="5898" max="5898" width="13.28515625" style="166" customWidth="1"/>
    <col min="5899" max="5899" width="14.28515625" style="166" customWidth="1"/>
    <col min="5900" max="5900" width="14.42578125" style="166" customWidth="1"/>
    <col min="5901" max="5901" width="9.140625" style="166" customWidth="1"/>
    <col min="5902" max="5902" width="3.42578125" style="166" customWidth="1"/>
    <col min="5903" max="5904" width="9.7109375" style="166" customWidth="1"/>
    <col min="5905" max="5905" width="6.7109375" style="166" customWidth="1"/>
    <col min="5906" max="6140" width="9.140625" style="166" customWidth="1"/>
    <col min="6141" max="6141" width="5.28515625" style="166" customWidth="1"/>
    <col min="6142" max="6142" width="33.85546875" style="166" customWidth="1"/>
    <col min="6143" max="6143" width="10.28515625" style="166" customWidth="1"/>
    <col min="6144" max="6144" width="14.140625" style="166"/>
    <col min="6145" max="6145" width="5.28515625" style="166" customWidth="1"/>
    <col min="6146" max="6146" width="32.85546875" style="166" customWidth="1"/>
    <col min="6147" max="6147" width="13.140625" style="166" customWidth="1"/>
    <col min="6148" max="6148" width="14.140625" style="166" customWidth="1"/>
    <col min="6149" max="6149" width="12.85546875" style="166" customWidth="1"/>
    <col min="6150" max="6150" width="27.28515625" style="166" customWidth="1"/>
    <col min="6151" max="6152" width="17.7109375" style="166" customWidth="1"/>
    <col min="6153" max="6153" width="16.85546875" style="166" customWidth="1"/>
    <col min="6154" max="6154" width="13.28515625" style="166" customWidth="1"/>
    <col min="6155" max="6155" width="14.28515625" style="166" customWidth="1"/>
    <col min="6156" max="6156" width="14.42578125" style="166" customWidth="1"/>
    <col min="6157" max="6157" width="9.140625" style="166" customWidth="1"/>
    <col min="6158" max="6158" width="3.42578125" style="166" customWidth="1"/>
    <col min="6159" max="6160" width="9.7109375" style="166" customWidth="1"/>
    <col min="6161" max="6161" width="6.7109375" style="166" customWidth="1"/>
    <col min="6162" max="6396" width="9.140625" style="166" customWidth="1"/>
    <col min="6397" max="6397" width="5.28515625" style="166" customWidth="1"/>
    <col min="6398" max="6398" width="33.85546875" style="166" customWidth="1"/>
    <col min="6399" max="6399" width="10.28515625" style="166" customWidth="1"/>
    <col min="6400" max="6400" width="14.140625" style="166"/>
    <col min="6401" max="6401" width="5.28515625" style="166" customWidth="1"/>
    <col min="6402" max="6402" width="32.85546875" style="166" customWidth="1"/>
    <col min="6403" max="6403" width="13.140625" style="166" customWidth="1"/>
    <col min="6404" max="6404" width="14.140625" style="166" customWidth="1"/>
    <col min="6405" max="6405" width="12.85546875" style="166" customWidth="1"/>
    <col min="6406" max="6406" width="27.28515625" style="166" customWidth="1"/>
    <col min="6407" max="6408" width="17.7109375" style="166" customWidth="1"/>
    <col min="6409" max="6409" width="16.85546875" style="166" customWidth="1"/>
    <col min="6410" max="6410" width="13.28515625" style="166" customWidth="1"/>
    <col min="6411" max="6411" width="14.28515625" style="166" customWidth="1"/>
    <col min="6412" max="6412" width="14.42578125" style="166" customWidth="1"/>
    <col min="6413" max="6413" width="9.140625" style="166" customWidth="1"/>
    <col min="6414" max="6414" width="3.42578125" style="166" customWidth="1"/>
    <col min="6415" max="6416" width="9.7109375" style="166" customWidth="1"/>
    <col min="6417" max="6417" width="6.7109375" style="166" customWidth="1"/>
    <col min="6418" max="6652" width="9.140625" style="166" customWidth="1"/>
    <col min="6653" max="6653" width="5.28515625" style="166" customWidth="1"/>
    <col min="6654" max="6654" width="33.85546875" style="166" customWidth="1"/>
    <col min="6655" max="6655" width="10.28515625" style="166" customWidth="1"/>
    <col min="6656" max="6656" width="14.140625" style="166"/>
    <col min="6657" max="6657" width="5.28515625" style="166" customWidth="1"/>
    <col min="6658" max="6658" width="32.85546875" style="166" customWidth="1"/>
    <col min="6659" max="6659" width="13.140625" style="166" customWidth="1"/>
    <col min="6660" max="6660" width="14.140625" style="166" customWidth="1"/>
    <col min="6661" max="6661" width="12.85546875" style="166" customWidth="1"/>
    <col min="6662" max="6662" width="27.28515625" style="166" customWidth="1"/>
    <col min="6663" max="6664" width="17.7109375" style="166" customWidth="1"/>
    <col min="6665" max="6665" width="16.85546875" style="166" customWidth="1"/>
    <col min="6666" max="6666" width="13.28515625" style="166" customWidth="1"/>
    <col min="6667" max="6667" width="14.28515625" style="166" customWidth="1"/>
    <col min="6668" max="6668" width="14.42578125" style="166" customWidth="1"/>
    <col min="6669" max="6669" width="9.140625" style="166" customWidth="1"/>
    <col min="6670" max="6670" width="3.42578125" style="166" customWidth="1"/>
    <col min="6671" max="6672" width="9.7109375" style="166" customWidth="1"/>
    <col min="6673" max="6673" width="6.7109375" style="166" customWidth="1"/>
    <col min="6674" max="6908" width="9.140625" style="166" customWidth="1"/>
    <col min="6909" max="6909" width="5.28515625" style="166" customWidth="1"/>
    <col min="6910" max="6910" width="33.85546875" style="166" customWidth="1"/>
    <col min="6911" max="6911" width="10.28515625" style="166" customWidth="1"/>
    <col min="6912" max="6912" width="14.140625" style="166"/>
    <col min="6913" max="6913" width="5.28515625" style="166" customWidth="1"/>
    <col min="6914" max="6914" width="32.85546875" style="166" customWidth="1"/>
    <col min="6915" max="6915" width="13.140625" style="166" customWidth="1"/>
    <col min="6916" max="6916" width="14.140625" style="166" customWidth="1"/>
    <col min="6917" max="6917" width="12.85546875" style="166" customWidth="1"/>
    <col min="6918" max="6918" width="27.28515625" style="166" customWidth="1"/>
    <col min="6919" max="6920" width="17.7109375" style="166" customWidth="1"/>
    <col min="6921" max="6921" width="16.85546875" style="166" customWidth="1"/>
    <col min="6922" max="6922" width="13.28515625" style="166" customWidth="1"/>
    <col min="6923" max="6923" width="14.28515625" style="166" customWidth="1"/>
    <col min="6924" max="6924" width="14.42578125" style="166" customWidth="1"/>
    <col min="6925" max="6925" width="9.140625" style="166" customWidth="1"/>
    <col min="6926" max="6926" width="3.42578125" style="166" customWidth="1"/>
    <col min="6927" max="6928" width="9.7109375" style="166" customWidth="1"/>
    <col min="6929" max="6929" width="6.7109375" style="166" customWidth="1"/>
    <col min="6930" max="7164" width="9.140625" style="166" customWidth="1"/>
    <col min="7165" max="7165" width="5.28515625" style="166" customWidth="1"/>
    <col min="7166" max="7166" width="33.85546875" style="166" customWidth="1"/>
    <col min="7167" max="7167" width="10.28515625" style="166" customWidth="1"/>
    <col min="7168" max="7168" width="14.140625" style="166"/>
    <col min="7169" max="7169" width="5.28515625" style="166" customWidth="1"/>
    <col min="7170" max="7170" width="32.85546875" style="166" customWidth="1"/>
    <col min="7171" max="7171" width="13.140625" style="166" customWidth="1"/>
    <col min="7172" max="7172" width="14.140625" style="166" customWidth="1"/>
    <col min="7173" max="7173" width="12.85546875" style="166" customWidth="1"/>
    <col min="7174" max="7174" width="27.28515625" style="166" customWidth="1"/>
    <col min="7175" max="7176" width="17.7109375" style="166" customWidth="1"/>
    <col min="7177" max="7177" width="16.85546875" style="166" customWidth="1"/>
    <col min="7178" max="7178" width="13.28515625" style="166" customWidth="1"/>
    <col min="7179" max="7179" width="14.28515625" style="166" customWidth="1"/>
    <col min="7180" max="7180" width="14.42578125" style="166" customWidth="1"/>
    <col min="7181" max="7181" width="9.140625" style="166" customWidth="1"/>
    <col min="7182" max="7182" width="3.42578125" style="166" customWidth="1"/>
    <col min="7183" max="7184" width="9.7109375" style="166" customWidth="1"/>
    <col min="7185" max="7185" width="6.7109375" style="166" customWidth="1"/>
    <col min="7186" max="7420" width="9.140625" style="166" customWidth="1"/>
    <col min="7421" max="7421" width="5.28515625" style="166" customWidth="1"/>
    <col min="7422" max="7422" width="33.85546875" style="166" customWidth="1"/>
    <col min="7423" max="7423" width="10.28515625" style="166" customWidth="1"/>
    <col min="7424" max="7424" width="14.140625" style="166"/>
    <col min="7425" max="7425" width="5.28515625" style="166" customWidth="1"/>
    <col min="7426" max="7426" width="32.85546875" style="166" customWidth="1"/>
    <col min="7427" max="7427" width="13.140625" style="166" customWidth="1"/>
    <col min="7428" max="7428" width="14.140625" style="166" customWidth="1"/>
    <col min="7429" max="7429" width="12.85546875" style="166" customWidth="1"/>
    <col min="7430" max="7430" width="27.28515625" style="166" customWidth="1"/>
    <col min="7431" max="7432" width="17.7109375" style="166" customWidth="1"/>
    <col min="7433" max="7433" width="16.85546875" style="166" customWidth="1"/>
    <col min="7434" max="7434" width="13.28515625" style="166" customWidth="1"/>
    <col min="7435" max="7435" width="14.28515625" style="166" customWidth="1"/>
    <col min="7436" max="7436" width="14.42578125" style="166" customWidth="1"/>
    <col min="7437" max="7437" width="9.140625" style="166" customWidth="1"/>
    <col min="7438" max="7438" width="3.42578125" style="166" customWidth="1"/>
    <col min="7439" max="7440" width="9.7109375" style="166" customWidth="1"/>
    <col min="7441" max="7441" width="6.7109375" style="166" customWidth="1"/>
    <col min="7442" max="7676" width="9.140625" style="166" customWidth="1"/>
    <col min="7677" max="7677" width="5.28515625" style="166" customWidth="1"/>
    <col min="7678" max="7678" width="33.85546875" style="166" customWidth="1"/>
    <col min="7679" max="7679" width="10.28515625" style="166" customWidth="1"/>
    <col min="7680" max="7680" width="14.140625" style="166"/>
    <col min="7681" max="7681" width="5.28515625" style="166" customWidth="1"/>
    <col min="7682" max="7682" width="32.85546875" style="166" customWidth="1"/>
    <col min="7683" max="7683" width="13.140625" style="166" customWidth="1"/>
    <col min="7684" max="7684" width="14.140625" style="166" customWidth="1"/>
    <col min="7685" max="7685" width="12.85546875" style="166" customWidth="1"/>
    <col min="7686" max="7686" width="27.28515625" style="166" customWidth="1"/>
    <col min="7687" max="7688" width="17.7109375" style="166" customWidth="1"/>
    <col min="7689" max="7689" width="16.85546875" style="166" customWidth="1"/>
    <col min="7690" max="7690" width="13.28515625" style="166" customWidth="1"/>
    <col min="7691" max="7691" width="14.28515625" style="166" customWidth="1"/>
    <col min="7692" max="7692" width="14.42578125" style="166" customWidth="1"/>
    <col min="7693" max="7693" width="9.140625" style="166" customWidth="1"/>
    <col min="7694" max="7694" width="3.42578125" style="166" customWidth="1"/>
    <col min="7695" max="7696" width="9.7109375" style="166" customWidth="1"/>
    <col min="7697" max="7697" width="6.7109375" style="166" customWidth="1"/>
    <col min="7698" max="7932" width="9.140625" style="166" customWidth="1"/>
    <col min="7933" max="7933" width="5.28515625" style="166" customWidth="1"/>
    <col min="7934" max="7934" width="33.85546875" style="166" customWidth="1"/>
    <col min="7935" max="7935" width="10.28515625" style="166" customWidth="1"/>
    <col min="7936" max="7936" width="14.140625" style="166"/>
    <col min="7937" max="7937" width="5.28515625" style="166" customWidth="1"/>
    <col min="7938" max="7938" width="32.85546875" style="166" customWidth="1"/>
    <col min="7939" max="7939" width="13.140625" style="166" customWidth="1"/>
    <col min="7940" max="7940" width="14.140625" style="166" customWidth="1"/>
    <col min="7941" max="7941" width="12.85546875" style="166" customWidth="1"/>
    <col min="7942" max="7942" width="27.28515625" style="166" customWidth="1"/>
    <col min="7943" max="7944" width="17.7109375" style="166" customWidth="1"/>
    <col min="7945" max="7945" width="16.85546875" style="166" customWidth="1"/>
    <col min="7946" max="7946" width="13.28515625" style="166" customWidth="1"/>
    <col min="7947" max="7947" width="14.28515625" style="166" customWidth="1"/>
    <col min="7948" max="7948" width="14.42578125" style="166" customWidth="1"/>
    <col min="7949" max="7949" width="9.140625" style="166" customWidth="1"/>
    <col min="7950" max="7950" width="3.42578125" style="166" customWidth="1"/>
    <col min="7951" max="7952" width="9.7109375" style="166" customWidth="1"/>
    <col min="7953" max="7953" width="6.7109375" style="166" customWidth="1"/>
    <col min="7954" max="8188" width="9.140625" style="166" customWidth="1"/>
    <col min="8189" max="8189" width="5.28515625" style="166" customWidth="1"/>
    <col min="8190" max="8190" width="33.85546875" style="166" customWidth="1"/>
    <col min="8191" max="8191" width="10.28515625" style="166" customWidth="1"/>
    <col min="8192" max="8192" width="14.140625" style="166"/>
    <col min="8193" max="8193" width="5.28515625" style="166" customWidth="1"/>
    <col min="8194" max="8194" width="32.85546875" style="166" customWidth="1"/>
    <col min="8195" max="8195" width="13.140625" style="166" customWidth="1"/>
    <col min="8196" max="8196" width="14.140625" style="166" customWidth="1"/>
    <col min="8197" max="8197" width="12.85546875" style="166" customWidth="1"/>
    <col min="8198" max="8198" width="27.28515625" style="166" customWidth="1"/>
    <col min="8199" max="8200" width="17.7109375" style="166" customWidth="1"/>
    <col min="8201" max="8201" width="16.85546875" style="166" customWidth="1"/>
    <col min="8202" max="8202" width="13.28515625" style="166" customWidth="1"/>
    <col min="8203" max="8203" width="14.28515625" style="166" customWidth="1"/>
    <col min="8204" max="8204" width="14.42578125" style="166" customWidth="1"/>
    <col min="8205" max="8205" width="9.140625" style="166" customWidth="1"/>
    <col min="8206" max="8206" width="3.42578125" style="166" customWidth="1"/>
    <col min="8207" max="8208" width="9.7109375" style="166" customWidth="1"/>
    <col min="8209" max="8209" width="6.7109375" style="166" customWidth="1"/>
    <col min="8210" max="8444" width="9.140625" style="166" customWidth="1"/>
    <col min="8445" max="8445" width="5.28515625" style="166" customWidth="1"/>
    <col min="8446" max="8446" width="33.85546875" style="166" customWidth="1"/>
    <col min="8447" max="8447" width="10.28515625" style="166" customWidth="1"/>
    <col min="8448" max="8448" width="14.140625" style="166"/>
    <col min="8449" max="8449" width="5.28515625" style="166" customWidth="1"/>
    <col min="8450" max="8450" width="32.85546875" style="166" customWidth="1"/>
    <col min="8451" max="8451" width="13.140625" style="166" customWidth="1"/>
    <col min="8452" max="8452" width="14.140625" style="166" customWidth="1"/>
    <col min="8453" max="8453" width="12.85546875" style="166" customWidth="1"/>
    <col min="8454" max="8454" width="27.28515625" style="166" customWidth="1"/>
    <col min="8455" max="8456" width="17.7109375" style="166" customWidth="1"/>
    <col min="8457" max="8457" width="16.85546875" style="166" customWidth="1"/>
    <col min="8458" max="8458" width="13.28515625" style="166" customWidth="1"/>
    <col min="8459" max="8459" width="14.28515625" style="166" customWidth="1"/>
    <col min="8460" max="8460" width="14.42578125" style="166" customWidth="1"/>
    <col min="8461" max="8461" width="9.140625" style="166" customWidth="1"/>
    <col min="8462" max="8462" width="3.42578125" style="166" customWidth="1"/>
    <col min="8463" max="8464" width="9.7109375" style="166" customWidth="1"/>
    <col min="8465" max="8465" width="6.7109375" style="166" customWidth="1"/>
    <col min="8466" max="8700" width="9.140625" style="166" customWidth="1"/>
    <col min="8701" max="8701" width="5.28515625" style="166" customWidth="1"/>
    <col min="8702" max="8702" width="33.85546875" style="166" customWidth="1"/>
    <col min="8703" max="8703" width="10.28515625" style="166" customWidth="1"/>
    <col min="8704" max="8704" width="14.140625" style="166"/>
    <col min="8705" max="8705" width="5.28515625" style="166" customWidth="1"/>
    <col min="8706" max="8706" width="32.85546875" style="166" customWidth="1"/>
    <col min="8707" max="8707" width="13.140625" style="166" customWidth="1"/>
    <col min="8708" max="8708" width="14.140625" style="166" customWidth="1"/>
    <col min="8709" max="8709" width="12.85546875" style="166" customWidth="1"/>
    <col min="8710" max="8710" width="27.28515625" style="166" customWidth="1"/>
    <col min="8711" max="8712" width="17.7109375" style="166" customWidth="1"/>
    <col min="8713" max="8713" width="16.85546875" style="166" customWidth="1"/>
    <col min="8714" max="8714" width="13.28515625" style="166" customWidth="1"/>
    <col min="8715" max="8715" width="14.28515625" style="166" customWidth="1"/>
    <col min="8716" max="8716" width="14.42578125" style="166" customWidth="1"/>
    <col min="8717" max="8717" width="9.140625" style="166" customWidth="1"/>
    <col min="8718" max="8718" width="3.42578125" style="166" customWidth="1"/>
    <col min="8719" max="8720" width="9.7109375" style="166" customWidth="1"/>
    <col min="8721" max="8721" width="6.7109375" style="166" customWidth="1"/>
    <col min="8722" max="8956" width="9.140625" style="166" customWidth="1"/>
    <col min="8957" max="8957" width="5.28515625" style="166" customWidth="1"/>
    <col min="8958" max="8958" width="33.85546875" style="166" customWidth="1"/>
    <col min="8959" max="8959" width="10.28515625" style="166" customWidth="1"/>
    <col min="8960" max="8960" width="14.140625" style="166"/>
    <col min="8961" max="8961" width="5.28515625" style="166" customWidth="1"/>
    <col min="8962" max="8962" width="32.85546875" style="166" customWidth="1"/>
    <col min="8963" max="8963" width="13.140625" style="166" customWidth="1"/>
    <col min="8964" max="8964" width="14.140625" style="166" customWidth="1"/>
    <col min="8965" max="8965" width="12.85546875" style="166" customWidth="1"/>
    <col min="8966" max="8966" width="27.28515625" style="166" customWidth="1"/>
    <col min="8967" max="8968" width="17.7109375" style="166" customWidth="1"/>
    <col min="8969" max="8969" width="16.85546875" style="166" customWidth="1"/>
    <col min="8970" max="8970" width="13.28515625" style="166" customWidth="1"/>
    <col min="8971" max="8971" width="14.28515625" style="166" customWidth="1"/>
    <col min="8972" max="8972" width="14.42578125" style="166" customWidth="1"/>
    <col min="8973" max="8973" width="9.140625" style="166" customWidth="1"/>
    <col min="8974" max="8974" width="3.42578125" style="166" customWidth="1"/>
    <col min="8975" max="8976" width="9.7109375" style="166" customWidth="1"/>
    <col min="8977" max="8977" width="6.7109375" style="166" customWidth="1"/>
    <col min="8978" max="9212" width="9.140625" style="166" customWidth="1"/>
    <col min="9213" max="9213" width="5.28515625" style="166" customWidth="1"/>
    <col min="9214" max="9214" width="33.85546875" style="166" customWidth="1"/>
    <col min="9215" max="9215" width="10.28515625" style="166" customWidth="1"/>
    <col min="9216" max="9216" width="14.140625" style="166"/>
    <col min="9217" max="9217" width="5.28515625" style="166" customWidth="1"/>
    <col min="9218" max="9218" width="32.85546875" style="166" customWidth="1"/>
    <col min="9219" max="9219" width="13.140625" style="166" customWidth="1"/>
    <col min="9220" max="9220" width="14.140625" style="166" customWidth="1"/>
    <col min="9221" max="9221" width="12.85546875" style="166" customWidth="1"/>
    <col min="9222" max="9222" width="27.28515625" style="166" customWidth="1"/>
    <col min="9223" max="9224" width="17.7109375" style="166" customWidth="1"/>
    <col min="9225" max="9225" width="16.85546875" style="166" customWidth="1"/>
    <col min="9226" max="9226" width="13.28515625" style="166" customWidth="1"/>
    <col min="9227" max="9227" width="14.28515625" style="166" customWidth="1"/>
    <col min="9228" max="9228" width="14.42578125" style="166" customWidth="1"/>
    <col min="9229" max="9229" width="9.140625" style="166" customWidth="1"/>
    <col min="9230" max="9230" width="3.42578125" style="166" customWidth="1"/>
    <col min="9231" max="9232" width="9.7109375" style="166" customWidth="1"/>
    <col min="9233" max="9233" width="6.7109375" style="166" customWidth="1"/>
    <col min="9234" max="9468" width="9.140625" style="166" customWidth="1"/>
    <col min="9469" max="9469" width="5.28515625" style="166" customWidth="1"/>
    <col min="9470" max="9470" width="33.85546875" style="166" customWidth="1"/>
    <col min="9471" max="9471" width="10.28515625" style="166" customWidth="1"/>
    <col min="9472" max="9472" width="14.140625" style="166"/>
    <col min="9473" max="9473" width="5.28515625" style="166" customWidth="1"/>
    <col min="9474" max="9474" width="32.85546875" style="166" customWidth="1"/>
    <col min="9475" max="9475" width="13.140625" style="166" customWidth="1"/>
    <col min="9476" max="9476" width="14.140625" style="166" customWidth="1"/>
    <col min="9477" max="9477" width="12.85546875" style="166" customWidth="1"/>
    <col min="9478" max="9478" width="27.28515625" style="166" customWidth="1"/>
    <col min="9479" max="9480" width="17.7109375" style="166" customWidth="1"/>
    <col min="9481" max="9481" width="16.85546875" style="166" customWidth="1"/>
    <col min="9482" max="9482" width="13.28515625" style="166" customWidth="1"/>
    <col min="9483" max="9483" width="14.28515625" style="166" customWidth="1"/>
    <col min="9484" max="9484" width="14.42578125" style="166" customWidth="1"/>
    <col min="9485" max="9485" width="9.140625" style="166" customWidth="1"/>
    <col min="9486" max="9486" width="3.42578125" style="166" customWidth="1"/>
    <col min="9487" max="9488" width="9.7109375" style="166" customWidth="1"/>
    <col min="9489" max="9489" width="6.7109375" style="166" customWidth="1"/>
    <col min="9490" max="9724" width="9.140625" style="166" customWidth="1"/>
    <col min="9725" max="9725" width="5.28515625" style="166" customWidth="1"/>
    <col min="9726" max="9726" width="33.85546875" style="166" customWidth="1"/>
    <col min="9727" max="9727" width="10.28515625" style="166" customWidth="1"/>
    <col min="9728" max="9728" width="14.140625" style="166"/>
    <col min="9729" max="9729" width="5.28515625" style="166" customWidth="1"/>
    <col min="9730" max="9730" width="32.85546875" style="166" customWidth="1"/>
    <col min="9731" max="9731" width="13.140625" style="166" customWidth="1"/>
    <col min="9732" max="9732" width="14.140625" style="166" customWidth="1"/>
    <col min="9733" max="9733" width="12.85546875" style="166" customWidth="1"/>
    <col min="9734" max="9734" width="27.28515625" style="166" customWidth="1"/>
    <col min="9735" max="9736" width="17.7109375" style="166" customWidth="1"/>
    <col min="9737" max="9737" width="16.85546875" style="166" customWidth="1"/>
    <col min="9738" max="9738" width="13.28515625" style="166" customWidth="1"/>
    <col min="9739" max="9739" width="14.28515625" style="166" customWidth="1"/>
    <col min="9740" max="9740" width="14.42578125" style="166" customWidth="1"/>
    <col min="9741" max="9741" width="9.140625" style="166" customWidth="1"/>
    <col min="9742" max="9742" width="3.42578125" style="166" customWidth="1"/>
    <col min="9743" max="9744" width="9.7109375" style="166" customWidth="1"/>
    <col min="9745" max="9745" width="6.7109375" style="166" customWidth="1"/>
    <col min="9746" max="9980" width="9.140625" style="166" customWidth="1"/>
    <col min="9981" max="9981" width="5.28515625" style="166" customWidth="1"/>
    <col min="9982" max="9982" width="33.85546875" style="166" customWidth="1"/>
    <col min="9983" max="9983" width="10.28515625" style="166" customWidth="1"/>
    <col min="9984" max="9984" width="14.140625" style="166"/>
    <col min="9985" max="9985" width="5.28515625" style="166" customWidth="1"/>
    <col min="9986" max="9986" width="32.85546875" style="166" customWidth="1"/>
    <col min="9987" max="9987" width="13.140625" style="166" customWidth="1"/>
    <col min="9988" max="9988" width="14.140625" style="166" customWidth="1"/>
    <col min="9989" max="9989" width="12.85546875" style="166" customWidth="1"/>
    <col min="9990" max="9990" width="27.28515625" style="166" customWidth="1"/>
    <col min="9991" max="9992" width="17.7109375" style="166" customWidth="1"/>
    <col min="9993" max="9993" width="16.85546875" style="166" customWidth="1"/>
    <col min="9994" max="9994" width="13.28515625" style="166" customWidth="1"/>
    <col min="9995" max="9995" width="14.28515625" style="166" customWidth="1"/>
    <col min="9996" max="9996" width="14.42578125" style="166" customWidth="1"/>
    <col min="9997" max="9997" width="9.140625" style="166" customWidth="1"/>
    <col min="9998" max="9998" width="3.42578125" style="166" customWidth="1"/>
    <col min="9999" max="10000" width="9.7109375" style="166" customWidth="1"/>
    <col min="10001" max="10001" width="6.7109375" style="166" customWidth="1"/>
    <col min="10002" max="10236" width="9.140625" style="166" customWidth="1"/>
    <col min="10237" max="10237" width="5.28515625" style="166" customWidth="1"/>
    <col min="10238" max="10238" width="33.85546875" style="166" customWidth="1"/>
    <col min="10239" max="10239" width="10.28515625" style="166" customWidth="1"/>
    <col min="10240" max="10240" width="14.140625" style="166"/>
    <col min="10241" max="10241" width="5.28515625" style="166" customWidth="1"/>
    <col min="10242" max="10242" width="32.85546875" style="166" customWidth="1"/>
    <col min="10243" max="10243" width="13.140625" style="166" customWidth="1"/>
    <col min="10244" max="10244" width="14.140625" style="166" customWidth="1"/>
    <col min="10245" max="10245" width="12.85546875" style="166" customWidth="1"/>
    <col min="10246" max="10246" width="27.28515625" style="166" customWidth="1"/>
    <col min="10247" max="10248" width="17.7109375" style="166" customWidth="1"/>
    <col min="10249" max="10249" width="16.85546875" style="166" customWidth="1"/>
    <col min="10250" max="10250" width="13.28515625" style="166" customWidth="1"/>
    <col min="10251" max="10251" width="14.28515625" style="166" customWidth="1"/>
    <col min="10252" max="10252" width="14.42578125" style="166" customWidth="1"/>
    <col min="10253" max="10253" width="9.140625" style="166" customWidth="1"/>
    <col min="10254" max="10254" width="3.42578125" style="166" customWidth="1"/>
    <col min="10255" max="10256" width="9.7109375" style="166" customWidth="1"/>
    <col min="10257" max="10257" width="6.7109375" style="166" customWidth="1"/>
    <col min="10258" max="10492" width="9.140625" style="166" customWidth="1"/>
    <col min="10493" max="10493" width="5.28515625" style="166" customWidth="1"/>
    <col min="10494" max="10494" width="33.85546875" style="166" customWidth="1"/>
    <col min="10495" max="10495" width="10.28515625" style="166" customWidth="1"/>
    <col min="10496" max="10496" width="14.140625" style="166"/>
    <col min="10497" max="10497" width="5.28515625" style="166" customWidth="1"/>
    <col min="10498" max="10498" width="32.85546875" style="166" customWidth="1"/>
    <col min="10499" max="10499" width="13.140625" style="166" customWidth="1"/>
    <col min="10500" max="10500" width="14.140625" style="166" customWidth="1"/>
    <col min="10501" max="10501" width="12.85546875" style="166" customWidth="1"/>
    <col min="10502" max="10502" width="27.28515625" style="166" customWidth="1"/>
    <col min="10503" max="10504" width="17.7109375" style="166" customWidth="1"/>
    <col min="10505" max="10505" width="16.85546875" style="166" customWidth="1"/>
    <col min="10506" max="10506" width="13.28515625" style="166" customWidth="1"/>
    <col min="10507" max="10507" width="14.28515625" style="166" customWidth="1"/>
    <col min="10508" max="10508" width="14.42578125" style="166" customWidth="1"/>
    <col min="10509" max="10509" width="9.140625" style="166" customWidth="1"/>
    <col min="10510" max="10510" width="3.42578125" style="166" customWidth="1"/>
    <col min="10511" max="10512" width="9.7109375" style="166" customWidth="1"/>
    <col min="10513" max="10513" width="6.7109375" style="166" customWidth="1"/>
    <col min="10514" max="10748" width="9.140625" style="166" customWidth="1"/>
    <col min="10749" max="10749" width="5.28515625" style="166" customWidth="1"/>
    <col min="10750" max="10750" width="33.85546875" style="166" customWidth="1"/>
    <col min="10751" max="10751" width="10.28515625" style="166" customWidth="1"/>
    <col min="10752" max="10752" width="14.140625" style="166"/>
    <col min="10753" max="10753" width="5.28515625" style="166" customWidth="1"/>
    <col min="10754" max="10754" width="32.85546875" style="166" customWidth="1"/>
    <col min="10755" max="10755" width="13.140625" style="166" customWidth="1"/>
    <col min="10756" max="10756" width="14.140625" style="166" customWidth="1"/>
    <col min="10757" max="10757" width="12.85546875" style="166" customWidth="1"/>
    <col min="10758" max="10758" width="27.28515625" style="166" customWidth="1"/>
    <col min="10759" max="10760" width="17.7109375" style="166" customWidth="1"/>
    <col min="10761" max="10761" width="16.85546875" style="166" customWidth="1"/>
    <col min="10762" max="10762" width="13.28515625" style="166" customWidth="1"/>
    <col min="10763" max="10763" width="14.28515625" style="166" customWidth="1"/>
    <col min="10764" max="10764" width="14.42578125" style="166" customWidth="1"/>
    <col min="10765" max="10765" width="9.140625" style="166" customWidth="1"/>
    <col min="10766" max="10766" width="3.42578125" style="166" customWidth="1"/>
    <col min="10767" max="10768" width="9.7109375" style="166" customWidth="1"/>
    <col min="10769" max="10769" width="6.7109375" style="166" customWidth="1"/>
    <col min="10770" max="11004" width="9.140625" style="166" customWidth="1"/>
    <col min="11005" max="11005" width="5.28515625" style="166" customWidth="1"/>
    <col min="11006" max="11006" width="33.85546875" style="166" customWidth="1"/>
    <col min="11007" max="11007" width="10.28515625" style="166" customWidth="1"/>
    <col min="11008" max="11008" width="14.140625" style="166"/>
    <col min="11009" max="11009" width="5.28515625" style="166" customWidth="1"/>
    <col min="11010" max="11010" width="32.85546875" style="166" customWidth="1"/>
    <col min="11011" max="11011" width="13.140625" style="166" customWidth="1"/>
    <col min="11012" max="11012" width="14.140625" style="166" customWidth="1"/>
    <col min="11013" max="11013" width="12.85546875" style="166" customWidth="1"/>
    <col min="11014" max="11014" width="27.28515625" style="166" customWidth="1"/>
    <col min="11015" max="11016" width="17.7109375" style="166" customWidth="1"/>
    <col min="11017" max="11017" width="16.85546875" style="166" customWidth="1"/>
    <col min="11018" max="11018" width="13.28515625" style="166" customWidth="1"/>
    <col min="11019" max="11019" width="14.28515625" style="166" customWidth="1"/>
    <col min="11020" max="11020" width="14.42578125" style="166" customWidth="1"/>
    <col min="11021" max="11021" width="9.140625" style="166" customWidth="1"/>
    <col min="11022" max="11022" width="3.42578125" style="166" customWidth="1"/>
    <col min="11023" max="11024" width="9.7109375" style="166" customWidth="1"/>
    <col min="11025" max="11025" width="6.7109375" style="166" customWidth="1"/>
    <col min="11026" max="11260" width="9.140625" style="166" customWidth="1"/>
    <col min="11261" max="11261" width="5.28515625" style="166" customWidth="1"/>
    <col min="11262" max="11262" width="33.85546875" style="166" customWidth="1"/>
    <col min="11263" max="11263" width="10.28515625" style="166" customWidth="1"/>
    <col min="11264" max="11264" width="14.140625" style="166"/>
    <col min="11265" max="11265" width="5.28515625" style="166" customWidth="1"/>
    <col min="11266" max="11266" width="32.85546875" style="166" customWidth="1"/>
    <col min="11267" max="11267" width="13.140625" style="166" customWidth="1"/>
    <col min="11268" max="11268" width="14.140625" style="166" customWidth="1"/>
    <col min="11269" max="11269" width="12.85546875" style="166" customWidth="1"/>
    <col min="11270" max="11270" width="27.28515625" style="166" customWidth="1"/>
    <col min="11271" max="11272" width="17.7109375" style="166" customWidth="1"/>
    <col min="11273" max="11273" width="16.85546875" style="166" customWidth="1"/>
    <col min="11274" max="11274" width="13.28515625" style="166" customWidth="1"/>
    <col min="11275" max="11275" width="14.28515625" style="166" customWidth="1"/>
    <col min="11276" max="11276" width="14.42578125" style="166" customWidth="1"/>
    <col min="11277" max="11277" width="9.140625" style="166" customWidth="1"/>
    <col min="11278" max="11278" width="3.42578125" style="166" customWidth="1"/>
    <col min="11279" max="11280" width="9.7109375" style="166" customWidth="1"/>
    <col min="11281" max="11281" width="6.7109375" style="166" customWidth="1"/>
    <col min="11282" max="11516" width="9.140625" style="166" customWidth="1"/>
    <col min="11517" max="11517" width="5.28515625" style="166" customWidth="1"/>
    <col min="11518" max="11518" width="33.85546875" style="166" customWidth="1"/>
    <col min="11519" max="11519" width="10.28515625" style="166" customWidth="1"/>
    <col min="11520" max="11520" width="14.140625" style="166"/>
    <col min="11521" max="11521" width="5.28515625" style="166" customWidth="1"/>
    <col min="11522" max="11522" width="32.85546875" style="166" customWidth="1"/>
    <col min="11523" max="11523" width="13.140625" style="166" customWidth="1"/>
    <col min="11524" max="11524" width="14.140625" style="166" customWidth="1"/>
    <col min="11525" max="11525" width="12.85546875" style="166" customWidth="1"/>
    <col min="11526" max="11526" width="27.28515625" style="166" customWidth="1"/>
    <col min="11527" max="11528" width="17.7109375" style="166" customWidth="1"/>
    <col min="11529" max="11529" width="16.85546875" style="166" customWidth="1"/>
    <col min="11530" max="11530" width="13.28515625" style="166" customWidth="1"/>
    <col min="11531" max="11531" width="14.28515625" style="166" customWidth="1"/>
    <col min="11532" max="11532" width="14.42578125" style="166" customWidth="1"/>
    <col min="11533" max="11533" width="9.140625" style="166" customWidth="1"/>
    <col min="11534" max="11534" width="3.42578125" style="166" customWidth="1"/>
    <col min="11535" max="11536" width="9.7109375" style="166" customWidth="1"/>
    <col min="11537" max="11537" width="6.7109375" style="166" customWidth="1"/>
    <col min="11538" max="11772" width="9.140625" style="166" customWidth="1"/>
    <col min="11773" max="11773" width="5.28515625" style="166" customWidth="1"/>
    <col min="11774" max="11774" width="33.85546875" style="166" customWidth="1"/>
    <col min="11775" max="11775" width="10.28515625" style="166" customWidth="1"/>
    <col min="11776" max="11776" width="14.140625" style="166"/>
    <col min="11777" max="11777" width="5.28515625" style="166" customWidth="1"/>
    <col min="11778" max="11778" width="32.85546875" style="166" customWidth="1"/>
    <col min="11779" max="11779" width="13.140625" style="166" customWidth="1"/>
    <col min="11780" max="11780" width="14.140625" style="166" customWidth="1"/>
    <col min="11781" max="11781" width="12.85546875" style="166" customWidth="1"/>
    <col min="11782" max="11782" width="27.28515625" style="166" customWidth="1"/>
    <col min="11783" max="11784" width="17.7109375" style="166" customWidth="1"/>
    <col min="11785" max="11785" width="16.85546875" style="166" customWidth="1"/>
    <col min="11786" max="11786" width="13.28515625" style="166" customWidth="1"/>
    <col min="11787" max="11787" width="14.28515625" style="166" customWidth="1"/>
    <col min="11788" max="11788" width="14.42578125" style="166" customWidth="1"/>
    <col min="11789" max="11789" width="9.140625" style="166" customWidth="1"/>
    <col min="11790" max="11790" width="3.42578125" style="166" customWidth="1"/>
    <col min="11791" max="11792" width="9.7109375" style="166" customWidth="1"/>
    <col min="11793" max="11793" width="6.7109375" style="166" customWidth="1"/>
    <col min="11794" max="12028" width="9.140625" style="166" customWidth="1"/>
    <col min="12029" max="12029" width="5.28515625" style="166" customWidth="1"/>
    <col min="12030" max="12030" width="33.85546875" style="166" customWidth="1"/>
    <col min="12031" max="12031" width="10.28515625" style="166" customWidth="1"/>
    <col min="12032" max="12032" width="14.140625" style="166"/>
    <col min="12033" max="12033" width="5.28515625" style="166" customWidth="1"/>
    <col min="12034" max="12034" width="32.85546875" style="166" customWidth="1"/>
    <col min="12035" max="12035" width="13.140625" style="166" customWidth="1"/>
    <col min="12036" max="12036" width="14.140625" style="166" customWidth="1"/>
    <col min="12037" max="12037" width="12.85546875" style="166" customWidth="1"/>
    <col min="12038" max="12038" width="27.28515625" style="166" customWidth="1"/>
    <col min="12039" max="12040" width="17.7109375" style="166" customWidth="1"/>
    <col min="12041" max="12041" width="16.85546875" style="166" customWidth="1"/>
    <col min="12042" max="12042" width="13.28515625" style="166" customWidth="1"/>
    <col min="12043" max="12043" width="14.28515625" style="166" customWidth="1"/>
    <col min="12044" max="12044" width="14.42578125" style="166" customWidth="1"/>
    <col min="12045" max="12045" width="9.140625" style="166" customWidth="1"/>
    <col min="12046" max="12046" width="3.42578125" style="166" customWidth="1"/>
    <col min="12047" max="12048" width="9.7109375" style="166" customWidth="1"/>
    <col min="12049" max="12049" width="6.7109375" style="166" customWidth="1"/>
    <col min="12050" max="12284" width="9.140625" style="166" customWidth="1"/>
    <col min="12285" max="12285" width="5.28515625" style="166" customWidth="1"/>
    <col min="12286" max="12286" width="33.85546875" style="166" customWidth="1"/>
    <col min="12287" max="12287" width="10.28515625" style="166" customWidth="1"/>
    <col min="12288" max="12288" width="14.140625" style="166"/>
    <col min="12289" max="12289" width="5.28515625" style="166" customWidth="1"/>
    <col min="12290" max="12290" width="32.85546875" style="166" customWidth="1"/>
    <col min="12291" max="12291" width="13.140625" style="166" customWidth="1"/>
    <col min="12292" max="12292" width="14.140625" style="166" customWidth="1"/>
    <col min="12293" max="12293" width="12.85546875" style="166" customWidth="1"/>
    <col min="12294" max="12294" width="27.28515625" style="166" customWidth="1"/>
    <col min="12295" max="12296" width="17.7109375" style="166" customWidth="1"/>
    <col min="12297" max="12297" width="16.85546875" style="166" customWidth="1"/>
    <col min="12298" max="12298" width="13.28515625" style="166" customWidth="1"/>
    <col min="12299" max="12299" width="14.28515625" style="166" customWidth="1"/>
    <col min="12300" max="12300" width="14.42578125" style="166" customWidth="1"/>
    <col min="12301" max="12301" width="9.140625" style="166" customWidth="1"/>
    <col min="12302" max="12302" width="3.42578125" style="166" customWidth="1"/>
    <col min="12303" max="12304" width="9.7109375" style="166" customWidth="1"/>
    <col min="12305" max="12305" width="6.7109375" style="166" customWidth="1"/>
    <col min="12306" max="12540" width="9.140625" style="166" customWidth="1"/>
    <col min="12541" max="12541" width="5.28515625" style="166" customWidth="1"/>
    <col min="12542" max="12542" width="33.85546875" style="166" customWidth="1"/>
    <col min="12543" max="12543" width="10.28515625" style="166" customWidth="1"/>
    <col min="12544" max="12544" width="14.140625" style="166"/>
    <col min="12545" max="12545" width="5.28515625" style="166" customWidth="1"/>
    <col min="12546" max="12546" width="32.85546875" style="166" customWidth="1"/>
    <col min="12547" max="12547" width="13.140625" style="166" customWidth="1"/>
    <col min="12548" max="12548" width="14.140625" style="166" customWidth="1"/>
    <col min="12549" max="12549" width="12.85546875" style="166" customWidth="1"/>
    <col min="12550" max="12550" width="27.28515625" style="166" customWidth="1"/>
    <col min="12551" max="12552" width="17.7109375" style="166" customWidth="1"/>
    <col min="12553" max="12553" width="16.85546875" style="166" customWidth="1"/>
    <col min="12554" max="12554" width="13.28515625" style="166" customWidth="1"/>
    <col min="12555" max="12555" width="14.28515625" style="166" customWidth="1"/>
    <col min="12556" max="12556" width="14.42578125" style="166" customWidth="1"/>
    <col min="12557" max="12557" width="9.140625" style="166" customWidth="1"/>
    <col min="12558" max="12558" width="3.42578125" style="166" customWidth="1"/>
    <col min="12559" max="12560" width="9.7109375" style="166" customWidth="1"/>
    <col min="12561" max="12561" width="6.7109375" style="166" customWidth="1"/>
    <col min="12562" max="12796" width="9.140625" style="166" customWidth="1"/>
    <col min="12797" max="12797" width="5.28515625" style="166" customWidth="1"/>
    <col min="12798" max="12798" width="33.85546875" style="166" customWidth="1"/>
    <col min="12799" max="12799" width="10.28515625" style="166" customWidth="1"/>
    <col min="12800" max="12800" width="14.140625" style="166"/>
    <col min="12801" max="12801" width="5.28515625" style="166" customWidth="1"/>
    <col min="12802" max="12802" width="32.85546875" style="166" customWidth="1"/>
    <col min="12803" max="12803" width="13.140625" style="166" customWidth="1"/>
    <col min="12804" max="12804" width="14.140625" style="166" customWidth="1"/>
    <col min="12805" max="12805" width="12.85546875" style="166" customWidth="1"/>
    <col min="12806" max="12806" width="27.28515625" style="166" customWidth="1"/>
    <col min="12807" max="12808" width="17.7109375" style="166" customWidth="1"/>
    <col min="12809" max="12809" width="16.85546875" style="166" customWidth="1"/>
    <col min="12810" max="12810" width="13.28515625" style="166" customWidth="1"/>
    <col min="12811" max="12811" width="14.28515625" style="166" customWidth="1"/>
    <col min="12812" max="12812" width="14.42578125" style="166" customWidth="1"/>
    <col min="12813" max="12813" width="9.140625" style="166" customWidth="1"/>
    <col min="12814" max="12814" width="3.42578125" style="166" customWidth="1"/>
    <col min="12815" max="12816" width="9.7109375" style="166" customWidth="1"/>
    <col min="12817" max="12817" width="6.7109375" style="166" customWidth="1"/>
    <col min="12818" max="13052" width="9.140625" style="166" customWidth="1"/>
    <col min="13053" max="13053" width="5.28515625" style="166" customWidth="1"/>
    <col min="13054" max="13054" width="33.85546875" style="166" customWidth="1"/>
    <col min="13055" max="13055" width="10.28515625" style="166" customWidth="1"/>
    <col min="13056" max="13056" width="14.140625" style="166"/>
    <col min="13057" max="13057" width="5.28515625" style="166" customWidth="1"/>
    <col min="13058" max="13058" width="32.85546875" style="166" customWidth="1"/>
    <col min="13059" max="13059" width="13.140625" style="166" customWidth="1"/>
    <col min="13060" max="13060" width="14.140625" style="166" customWidth="1"/>
    <col min="13061" max="13061" width="12.85546875" style="166" customWidth="1"/>
    <col min="13062" max="13062" width="27.28515625" style="166" customWidth="1"/>
    <col min="13063" max="13064" width="17.7109375" style="166" customWidth="1"/>
    <col min="13065" max="13065" width="16.85546875" style="166" customWidth="1"/>
    <col min="13066" max="13066" width="13.28515625" style="166" customWidth="1"/>
    <col min="13067" max="13067" width="14.28515625" style="166" customWidth="1"/>
    <col min="13068" max="13068" width="14.42578125" style="166" customWidth="1"/>
    <col min="13069" max="13069" width="9.140625" style="166" customWidth="1"/>
    <col min="13070" max="13070" width="3.42578125" style="166" customWidth="1"/>
    <col min="13071" max="13072" width="9.7109375" style="166" customWidth="1"/>
    <col min="13073" max="13073" width="6.7109375" style="166" customWidth="1"/>
    <col min="13074" max="13308" width="9.140625" style="166" customWidth="1"/>
    <col min="13309" max="13309" width="5.28515625" style="166" customWidth="1"/>
    <col min="13310" max="13310" width="33.85546875" style="166" customWidth="1"/>
    <col min="13311" max="13311" width="10.28515625" style="166" customWidth="1"/>
    <col min="13312" max="13312" width="14.140625" style="166"/>
    <col min="13313" max="13313" width="5.28515625" style="166" customWidth="1"/>
    <col min="13314" max="13314" width="32.85546875" style="166" customWidth="1"/>
    <col min="13315" max="13315" width="13.140625" style="166" customWidth="1"/>
    <col min="13316" max="13316" width="14.140625" style="166" customWidth="1"/>
    <col min="13317" max="13317" width="12.85546875" style="166" customWidth="1"/>
    <col min="13318" max="13318" width="27.28515625" style="166" customWidth="1"/>
    <col min="13319" max="13320" width="17.7109375" style="166" customWidth="1"/>
    <col min="13321" max="13321" width="16.85546875" style="166" customWidth="1"/>
    <col min="13322" max="13322" width="13.28515625" style="166" customWidth="1"/>
    <col min="13323" max="13323" width="14.28515625" style="166" customWidth="1"/>
    <col min="13324" max="13324" width="14.42578125" style="166" customWidth="1"/>
    <col min="13325" max="13325" width="9.140625" style="166" customWidth="1"/>
    <col min="13326" max="13326" width="3.42578125" style="166" customWidth="1"/>
    <col min="13327" max="13328" width="9.7109375" style="166" customWidth="1"/>
    <col min="13329" max="13329" width="6.7109375" style="166" customWidth="1"/>
    <col min="13330" max="13564" width="9.140625" style="166" customWidth="1"/>
    <col min="13565" max="13565" width="5.28515625" style="166" customWidth="1"/>
    <col min="13566" max="13566" width="33.85546875" style="166" customWidth="1"/>
    <col min="13567" max="13567" width="10.28515625" style="166" customWidth="1"/>
    <col min="13568" max="13568" width="14.140625" style="166"/>
    <col min="13569" max="13569" width="5.28515625" style="166" customWidth="1"/>
    <col min="13570" max="13570" width="32.85546875" style="166" customWidth="1"/>
    <col min="13571" max="13571" width="13.140625" style="166" customWidth="1"/>
    <col min="13572" max="13572" width="14.140625" style="166" customWidth="1"/>
    <col min="13573" max="13573" width="12.85546875" style="166" customWidth="1"/>
    <col min="13574" max="13574" width="27.28515625" style="166" customWidth="1"/>
    <col min="13575" max="13576" width="17.7109375" style="166" customWidth="1"/>
    <col min="13577" max="13577" width="16.85546875" style="166" customWidth="1"/>
    <col min="13578" max="13578" width="13.28515625" style="166" customWidth="1"/>
    <col min="13579" max="13579" width="14.28515625" style="166" customWidth="1"/>
    <col min="13580" max="13580" width="14.42578125" style="166" customWidth="1"/>
    <col min="13581" max="13581" width="9.140625" style="166" customWidth="1"/>
    <col min="13582" max="13582" width="3.42578125" style="166" customWidth="1"/>
    <col min="13583" max="13584" width="9.7109375" style="166" customWidth="1"/>
    <col min="13585" max="13585" width="6.7109375" style="166" customWidth="1"/>
    <col min="13586" max="13820" width="9.140625" style="166" customWidth="1"/>
    <col min="13821" max="13821" width="5.28515625" style="166" customWidth="1"/>
    <col min="13822" max="13822" width="33.85546875" style="166" customWidth="1"/>
    <col min="13823" max="13823" width="10.28515625" style="166" customWidth="1"/>
    <col min="13824" max="13824" width="14.140625" style="166"/>
    <col min="13825" max="13825" width="5.28515625" style="166" customWidth="1"/>
    <col min="13826" max="13826" width="32.85546875" style="166" customWidth="1"/>
    <col min="13827" max="13827" width="13.140625" style="166" customWidth="1"/>
    <col min="13828" max="13828" width="14.140625" style="166" customWidth="1"/>
    <col min="13829" max="13829" width="12.85546875" style="166" customWidth="1"/>
    <col min="13830" max="13830" width="27.28515625" style="166" customWidth="1"/>
    <col min="13831" max="13832" width="17.7109375" style="166" customWidth="1"/>
    <col min="13833" max="13833" width="16.85546875" style="166" customWidth="1"/>
    <col min="13834" max="13834" width="13.28515625" style="166" customWidth="1"/>
    <col min="13835" max="13835" width="14.28515625" style="166" customWidth="1"/>
    <col min="13836" max="13836" width="14.42578125" style="166" customWidth="1"/>
    <col min="13837" max="13837" width="9.140625" style="166" customWidth="1"/>
    <col min="13838" max="13838" width="3.42578125" style="166" customWidth="1"/>
    <col min="13839" max="13840" width="9.7109375" style="166" customWidth="1"/>
    <col min="13841" max="13841" width="6.7109375" style="166" customWidth="1"/>
    <col min="13842" max="14076" width="9.140625" style="166" customWidth="1"/>
    <col min="14077" max="14077" width="5.28515625" style="166" customWidth="1"/>
    <col min="14078" max="14078" width="33.85546875" style="166" customWidth="1"/>
    <col min="14079" max="14079" width="10.28515625" style="166" customWidth="1"/>
    <col min="14080" max="14080" width="14.140625" style="166"/>
    <col min="14081" max="14081" width="5.28515625" style="166" customWidth="1"/>
    <col min="14082" max="14082" width="32.85546875" style="166" customWidth="1"/>
    <col min="14083" max="14083" width="13.140625" style="166" customWidth="1"/>
    <col min="14084" max="14084" width="14.140625" style="166" customWidth="1"/>
    <col min="14085" max="14085" width="12.85546875" style="166" customWidth="1"/>
    <col min="14086" max="14086" width="27.28515625" style="166" customWidth="1"/>
    <col min="14087" max="14088" width="17.7109375" style="166" customWidth="1"/>
    <col min="14089" max="14089" width="16.85546875" style="166" customWidth="1"/>
    <col min="14090" max="14090" width="13.28515625" style="166" customWidth="1"/>
    <col min="14091" max="14091" width="14.28515625" style="166" customWidth="1"/>
    <col min="14092" max="14092" width="14.42578125" style="166" customWidth="1"/>
    <col min="14093" max="14093" width="9.140625" style="166" customWidth="1"/>
    <col min="14094" max="14094" width="3.42578125" style="166" customWidth="1"/>
    <col min="14095" max="14096" width="9.7109375" style="166" customWidth="1"/>
    <col min="14097" max="14097" width="6.7109375" style="166" customWidth="1"/>
    <col min="14098" max="14332" width="9.140625" style="166" customWidth="1"/>
    <col min="14333" max="14333" width="5.28515625" style="166" customWidth="1"/>
    <col min="14334" max="14334" width="33.85546875" style="166" customWidth="1"/>
    <col min="14335" max="14335" width="10.28515625" style="166" customWidth="1"/>
    <col min="14336" max="14336" width="14.140625" style="166"/>
    <col min="14337" max="14337" width="5.28515625" style="166" customWidth="1"/>
    <col min="14338" max="14338" width="32.85546875" style="166" customWidth="1"/>
    <col min="14339" max="14339" width="13.140625" style="166" customWidth="1"/>
    <col min="14340" max="14340" width="14.140625" style="166" customWidth="1"/>
    <col min="14341" max="14341" width="12.85546875" style="166" customWidth="1"/>
    <col min="14342" max="14342" width="27.28515625" style="166" customWidth="1"/>
    <col min="14343" max="14344" width="17.7109375" style="166" customWidth="1"/>
    <col min="14345" max="14345" width="16.85546875" style="166" customWidth="1"/>
    <col min="14346" max="14346" width="13.28515625" style="166" customWidth="1"/>
    <col min="14347" max="14347" width="14.28515625" style="166" customWidth="1"/>
    <col min="14348" max="14348" width="14.42578125" style="166" customWidth="1"/>
    <col min="14349" max="14349" width="9.140625" style="166" customWidth="1"/>
    <col min="14350" max="14350" width="3.42578125" style="166" customWidth="1"/>
    <col min="14351" max="14352" width="9.7109375" style="166" customWidth="1"/>
    <col min="14353" max="14353" width="6.7109375" style="166" customWidth="1"/>
    <col min="14354" max="14588" width="9.140625" style="166" customWidth="1"/>
    <col min="14589" max="14589" width="5.28515625" style="166" customWidth="1"/>
    <col min="14590" max="14590" width="33.85546875" style="166" customWidth="1"/>
    <col min="14591" max="14591" width="10.28515625" style="166" customWidth="1"/>
    <col min="14592" max="14592" width="14.140625" style="166"/>
    <col min="14593" max="14593" width="5.28515625" style="166" customWidth="1"/>
    <col min="14594" max="14594" width="32.85546875" style="166" customWidth="1"/>
    <col min="14595" max="14595" width="13.140625" style="166" customWidth="1"/>
    <col min="14596" max="14596" width="14.140625" style="166" customWidth="1"/>
    <col min="14597" max="14597" width="12.85546875" style="166" customWidth="1"/>
    <col min="14598" max="14598" width="27.28515625" style="166" customWidth="1"/>
    <col min="14599" max="14600" width="17.7109375" style="166" customWidth="1"/>
    <col min="14601" max="14601" width="16.85546875" style="166" customWidth="1"/>
    <col min="14602" max="14602" width="13.28515625" style="166" customWidth="1"/>
    <col min="14603" max="14603" width="14.28515625" style="166" customWidth="1"/>
    <col min="14604" max="14604" width="14.42578125" style="166" customWidth="1"/>
    <col min="14605" max="14605" width="9.140625" style="166" customWidth="1"/>
    <col min="14606" max="14606" width="3.42578125" style="166" customWidth="1"/>
    <col min="14607" max="14608" width="9.7109375" style="166" customWidth="1"/>
    <col min="14609" max="14609" width="6.7109375" style="166" customWidth="1"/>
    <col min="14610" max="14844" width="9.140625" style="166" customWidth="1"/>
    <col min="14845" max="14845" width="5.28515625" style="166" customWidth="1"/>
    <col min="14846" max="14846" width="33.85546875" style="166" customWidth="1"/>
    <col min="14847" max="14847" width="10.28515625" style="166" customWidth="1"/>
    <col min="14848" max="14848" width="14.140625" style="166"/>
    <col min="14849" max="14849" width="5.28515625" style="166" customWidth="1"/>
    <col min="14850" max="14850" width="32.85546875" style="166" customWidth="1"/>
    <col min="14851" max="14851" width="13.140625" style="166" customWidth="1"/>
    <col min="14852" max="14852" width="14.140625" style="166" customWidth="1"/>
    <col min="14853" max="14853" width="12.85546875" style="166" customWidth="1"/>
    <col min="14854" max="14854" width="27.28515625" style="166" customWidth="1"/>
    <col min="14855" max="14856" width="17.7109375" style="166" customWidth="1"/>
    <col min="14857" max="14857" width="16.85546875" style="166" customWidth="1"/>
    <col min="14858" max="14858" width="13.28515625" style="166" customWidth="1"/>
    <col min="14859" max="14859" width="14.28515625" style="166" customWidth="1"/>
    <col min="14860" max="14860" width="14.42578125" style="166" customWidth="1"/>
    <col min="14861" max="14861" width="9.140625" style="166" customWidth="1"/>
    <col min="14862" max="14862" width="3.42578125" style="166" customWidth="1"/>
    <col min="14863" max="14864" width="9.7109375" style="166" customWidth="1"/>
    <col min="14865" max="14865" width="6.7109375" style="166" customWidth="1"/>
    <col min="14866" max="15100" width="9.140625" style="166" customWidth="1"/>
    <col min="15101" max="15101" width="5.28515625" style="166" customWidth="1"/>
    <col min="15102" max="15102" width="33.85546875" style="166" customWidth="1"/>
    <col min="15103" max="15103" width="10.28515625" style="166" customWidth="1"/>
    <col min="15104" max="15104" width="14.140625" style="166"/>
    <col min="15105" max="15105" width="5.28515625" style="166" customWidth="1"/>
    <col min="15106" max="15106" width="32.85546875" style="166" customWidth="1"/>
    <col min="15107" max="15107" width="13.140625" style="166" customWidth="1"/>
    <col min="15108" max="15108" width="14.140625" style="166" customWidth="1"/>
    <col min="15109" max="15109" width="12.85546875" style="166" customWidth="1"/>
    <col min="15110" max="15110" width="27.28515625" style="166" customWidth="1"/>
    <col min="15111" max="15112" width="17.7109375" style="166" customWidth="1"/>
    <col min="15113" max="15113" width="16.85546875" style="166" customWidth="1"/>
    <col min="15114" max="15114" width="13.28515625" style="166" customWidth="1"/>
    <col min="15115" max="15115" width="14.28515625" style="166" customWidth="1"/>
    <col min="15116" max="15116" width="14.42578125" style="166" customWidth="1"/>
    <col min="15117" max="15117" width="9.140625" style="166" customWidth="1"/>
    <col min="15118" max="15118" width="3.42578125" style="166" customWidth="1"/>
    <col min="15119" max="15120" width="9.7109375" style="166" customWidth="1"/>
    <col min="15121" max="15121" width="6.7109375" style="166" customWidth="1"/>
    <col min="15122" max="15356" width="9.140625" style="166" customWidth="1"/>
    <col min="15357" max="15357" width="5.28515625" style="166" customWidth="1"/>
    <col min="15358" max="15358" width="33.85546875" style="166" customWidth="1"/>
    <col min="15359" max="15359" width="10.28515625" style="166" customWidth="1"/>
    <col min="15360" max="15360" width="14.140625" style="166"/>
    <col min="15361" max="15361" width="5.28515625" style="166" customWidth="1"/>
    <col min="15362" max="15362" width="32.85546875" style="166" customWidth="1"/>
    <col min="15363" max="15363" width="13.140625" style="166" customWidth="1"/>
    <col min="15364" max="15364" width="14.140625" style="166" customWidth="1"/>
    <col min="15365" max="15365" width="12.85546875" style="166" customWidth="1"/>
    <col min="15366" max="15366" width="27.28515625" style="166" customWidth="1"/>
    <col min="15367" max="15368" width="17.7109375" style="166" customWidth="1"/>
    <col min="15369" max="15369" width="16.85546875" style="166" customWidth="1"/>
    <col min="15370" max="15370" width="13.28515625" style="166" customWidth="1"/>
    <col min="15371" max="15371" width="14.28515625" style="166" customWidth="1"/>
    <col min="15372" max="15372" width="14.42578125" style="166" customWidth="1"/>
    <col min="15373" max="15373" width="9.140625" style="166" customWidth="1"/>
    <col min="15374" max="15374" width="3.42578125" style="166" customWidth="1"/>
    <col min="15375" max="15376" width="9.7109375" style="166" customWidth="1"/>
    <col min="15377" max="15377" width="6.7109375" style="166" customWidth="1"/>
    <col min="15378" max="15612" width="9.140625" style="166" customWidth="1"/>
    <col min="15613" max="15613" width="5.28515625" style="166" customWidth="1"/>
    <col min="15614" max="15614" width="33.85546875" style="166" customWidth="1"/>
    <col min="15615" max="15615" width="10.28515625" style="166" customWidth="1"/>
    <col min="15616" max="15616" width="14.140625" style="166"/>
    <col min="15617" max="15617" width="5.28515625" style="166" customWidth="1"/>
    <col min="15618" max="15618" width="32.85546875" style="166" customWidth="1"/>
    <col min="15619" max="15619" width="13.140625" style="166" customWidth="1"/>
    <col min="15620" max="15620" width="14.140625" style="166" customWidth="1"/>
    <col min="15621" max="15621" width="12.85546875" style="166" customWidth="1"/>
    <col min="15622" max="15622" width="27.28515625" style="166" customWidth="1"/>
    <col min="15623" max="15624" width="17.7109375" style="166" customWidth="1"/>
    <col min="15625" max="15625" width="16.85546875" style="166" customWidth="1"/>
    <col min="15626" max="15626" width="13.28515625" style="166" customWidth="1"/>
    <col min="15627" max="15627" width="14.28515625" style="166" customWidth="1"/>
    <col min="15628" max="15628" width="14.42578125" style="166" customWidth="1"/>
    <col min="15629" max="15629" width="9.140625" style="166" customWidth="1"/>
    <col min="15630" max="15630" width="3.42578125" style="166" customWidth="1"/>
    <col min="15631" max="15632" width="9.7109375" style="166" customWidth="1"/>
    <col min="15633" max="15633" width="6.7109375" style="166" customWidth="1"/>
    <col min="15634" max="15868" width="9.140625" style="166" customWidth="1"/>
    <col min="15869" max="15869" width="5.28515625" style="166" customWidth="1"/>
    <col min="15870" max="15870" width="33.85546875" style="166" customWidth="1"/>
    <col min="15871" max="15871" width="10.28515625" style="166" customWidth="1"/>
    <col min="15872" max="15872" width="14.140625" style="166"/>
    <col min="15873" max="15873" width="5.28515625" style="166" customWidth="1"/>
    <col min="15874" max="15874" width="32.85546875" style="166" customWidth="1"/>
    <col min="15875" max="15875" width="13.140625" style="166" customWidth="1"/>
    <col min="15876" max="15876" width="14.140625" style="166" customWidth="1"/>
    <col min="15877" max="15877" width="12.85546875" style="166" customWidth="1"/>
    <col min="15878" max="15878" width="27.28515625" style="166" customWidth="1"/>
    <col min="15879" max="15880" width="17.7109375" style="166" customWidth="1"/>
    <col min="15881" max="15881" width="16.85546875" style="166" customWidth="1"/>
    <col min="15882" max="15882" width="13.28515625" style="166" customWidth="1"/>
    <col min="15883" max="15883" width="14.28515625" style="166" customWidth="1"/>
    <col min="15884" max="15884" width="14.42578125" style="166" customWidth="1"/>
    <col min="15885" max="15885" width="9.140625" style="166" customWidth="1"/>
    <col min="15886" max="15886" width="3.42578125" style="166" customWidth="1"/>
    <col min="15887" max="15888" width="9.7109375" style="166" customWidth="1"/>
    <col min="15889" max="15889" width="6.7109375" style="166" customWidth="1"/>
    <col min="15890" max="16124" width="9.140625" style="166" customWidth="1"/>
    <col min="16125" max="16125" width="5.28515625" style="166" customWidth="1"/>
    <col min="16126" max="16126" width="33.85546875" style="166" customWidth="1"/>
    <col min="16127" max="16127" width="10.28515625" style="166" customWidth="1"/>
    <col min="16128" max="16128" width="14.140625" style="166"/>
    <col min="16129" max="16129" width="5.28515625" style="166" customWidth="1"/>
    <col min="16130" max="16130" width="32.85546875" style="166" customWidth="1"/>
    <col min="16131" max="16131" width="13.140625" style="166" customWidth="1"/>
    <col min="16132" max="16132" width="14.140625" style="166" customWidth="1"/>
    <col min="16133" max="16133" width="12.85546875" style="166" customWidth="1"/>
    <col min="16134" max="16134" width="27.28515625" style="166" customWidth="1"/>
    <col min="16135" max="16136" width="17.7109375" style="166" customWidth="1"/>
    <col min="16137" max="16137" width="16.85546875" style="166" customWidth="1"/>
    <col min="16138" max="16138" width="13.28515625" style="166" customWidth="1"/>
    <col min="16139" max="16139" width="14.28515625" style="166" customWidth="1"/>
    <col min="16140" max="16140" width="14.42578125" style="166" customWidth="1"/>
    <col min="16141" max="16141" width="9.140625" style="166" customWidth="1"/>
    <col min="16142" max="16142" width="3.42578125" style="166" customWidth="1"/>
    <col min="16143" max="16144" width="9.7109375" style="166" customWidth="1"/>
    <col min="16145" max="16145" width="6.7109375" style="166" customWidth="1"/>
    <col min="16146" max="16380" width="9.140625" style="166" customWidth="1"/>
    <col min="16381" max="16381" width="5.28515625" style="166" customWidth="1"/>
    <col min="16382" max="16382" width="33.85546875" style="166" customWidth="1"/>
    <col min="16383" max="16383" width="10.28515625" style="166" customWidth="1"/>
    <col min="16384" max="16384" width="14.140625" style="166"/>
  </cols>
  <sheetData>
    <row r="1" spans="1:18" ht="35.25" customHeight="1">
      <c r="E1" s="168"/>
      <c r="F1" s="168"/>
      <c r="G1" s="167"/>
      <c r="H1" s="167"/>
      <c r="I1" s="167"/>
      <c r="J1" s="167"/>
      <c r="K1" s="167"/>
      <c r="L1" s="167"/>
      <c r="M1" s="167"/>
    </row>
    <row r="2" spans="1:18" ht="14.25" customHeight="1">
      <c r="B2" s="166" t="s">
        <v>108</v>
      </c>
      <c r="E2" s="169" t="s">
        <v>109</v>
      </c>
      <c r="F2" s="168"/>
      <c r="G2" s="170"/>
      <c r="H2" s="170"/>
      <c r="I2" s="170"/>
      <c r="J2" s="170"/>
      <c r="K2" s="170"/>
      <c r="L2" s="170"/>
      <c r="M2" s="170"/>
      <c r="N2" s="171"/>
    </row>
    <row r="3" spans="1:18" ht="8.25" customHeight="1">
      <c r="E3" s="391"/>
      <c r="F3" s="391"/>
      <c r="G3" s="172"/>
      <c r="H3" s="172"/>
      <c r="I3" s="172"/>
      <c r="J3" s="172"/>
      <c r="K3" s="172"/>
      <c r="L3" s="172"/>
      <c r="M3" s="172"/>
      <c r="N3" s="167"/>
    </row>
    <row r="4" spans="1:18" ht="6.75" customHeight="1">
      <c r="E4" s="391"/>
      <c r="F4" s="391"/>
      <c r="G4" s="169"/>
      <c r="H4" s="169"/>
      <c r="I4" s="169"/>
      <c r="J4" s="169"/>
      <c r="K4" s="169"/>
      <c r="L4" s="169"/>
      <c r="M4" s="169"/>
      <c r="N4" s="167"/>
    </row>
    <row r="5" spans="1:18" ht="24" hidden="1" customHeight="1">
      <c r="B5" s="166" t="s">
        <v>120</v>
      </c>
      <c r="E5" s="391" t="s">
        <v>121</v>
      </c>
      <c r="F5" s="391"/>
      <c r="G5" s="169"/>
      <c r="H5" s="169"/>
      <c r="I5" s="169"/>
      <c r="J5" s="169"/>
      <c r="K5" s="169"/>
      <c r="L5" s="169"/>
      <c r="M5" s="169"/>
      <c r="N5" s="167"/>
    </row>
    <row r="6" spans="1:18">
      <c r="B6" s="166" t="s">
        <v>203</v>
      </c>
      <c r="E6" s="391" t="s">
        <v>204</v>
      </c>
      <c r="F6" s="391"/>
    </row>
    <row r="7" spans="1:18" ht="111" customHeight="1">
      <c r="E7" s="169"/>
      <c r="F7" s="169"/>
    </row>
    <row r="8" spans="1:18" ht="24.75" customHeight="1">
      <c r="A8" s="173"/>
      <c r="B8" s="173"/>
      <c r="C8" s="173" t="s">
        <v>110</v>
      </c>
      <c r="D8" s="173"/>
      <c r="E8" s="173"/>
      <c r="F8" s="173"/>
    </row>
    <row r="9" spans="1:18" ht="46.5" customHeight="1">
      <c r="A9" s="395" t="s">
        <v>218</v>
      </c>
      <c r="B9" s="395"/>
      <c r="C9" s="395"/>
      <c r="D9" s="395"/>
      <c r="E9" s="395"/>
      <c r="F9" s="395"/>
      <c r="G9" s="174"/>
      <c r="H9" s="175"/>
      <c r="I9" s="174"/>
      <c r="J9" s="175"/>
    </row>
    <row r="10" spans="1:18">
      <c r="A10" s="176"/>
      <c r="B10" s="177"/>
      <c r="C10" s="176"/>
      <c r="D10" s="178"/>
      <c r="E10" s="178"/>
      <c r="F10" s="178"/>
      <c r="I10" s="174"/>
      <c r="J10" s="179"/>
      <c r="K10" s="180"/>
      <c r="L10" s="175"/>
      <c r="M10" s="181"/>
      <c r="N10" s="181"/>
      <c r="O10" s="182"/>
      <c r="P10" s="183"/>
      <c r="Q10" s="184"/>
      <c r="R10" s="183"/>
    </row>
    <row r="11" spans="1:18" ht="12.75" customHeight="1">
      <c r="A11" s="396" t="s">
        <v>111</v>
      </c>
      <c r="B11" s="397" t="s">
        <v>13</v>
      </c>
      <c r="C11" s="396" t="s">
        <v>112</v>
      </c>
      <c r="D11" s="398" t="s">
        <v>113</v>
      </c>
      <c r="E11" s="398" t="s">
        <v>114</v>
      </c>
      <c r="F11" s="398" t="s">
        <v>115</v>
      </c>
      <c r="I11" s="185"/>
      <c r="J11" s="186"/>
      <c r="K11" s="180"/>
      <c r="L11" s="175"/>
      <c r="M11" s="187"/>
      <c r="N11" s="181"/>
      <c r="O11" s="182"/>
      <c r="P11" s="183"/>
      <c r="Q11" s="184"/>
      <c r="R11" s="183"/>
    </row>
    <row r="12" spans="1:18" ht="38.450000000000003" customHeight="1">
      <c r="A12" s="396"/>
      <c r="B12" s="397"/>
      <c r="C12" s="396"/>
      <c r="D12" s="398"/>
      <c r="E12" s="398"/>
      <c r="F12" s="398"/>
      <c r="I12" s="185"/>
      <c r="J12" s="186"/>
      <c r="K12" s="180"/>
      <c r="L12" s="175"/>
      <c r="M12" s="187"/>
      <c r="N12" s="181"/>
      <c r="O12" s="182"/>
      <c r="P12" s="188"/>
      <c r="Q12" s="184"/>
      <c r="R12" s="183"/>
    </row>
    <row r="13" spans="1:18" ht="30" customHeight="1">
      <c r="A13" s="189">
        <v>1</v>
      </c>
      <c r="B13" s="190" t="s">
        <v>116</v>
      </c>
      <c r="C13" s="191" t="s">
        <v>117</v>
      </c>
      <c r="D13" s="192">
        <f>'См№1 Проектные     '!R24</f>
        <v>1083550</v>
      </c>
      <c r="E13" s="192">
        <v>216710</v>
      </c>
      <c r="F13" s="193">
        <f>D13+E13</f>
        <v>1300260</v>
      </c>
      <c r="H13" s="194"/>
      <c r="I13" s="195"/>
      <c r="J13" s="196"/>
      <c r="K13" s="180"/>
      <c r="L13" s="175"/>
      <c r="M13" s="187"/>
      <c r="N13" s="181"/>
      <c r="O13" s="182"/>
      <c r="P13" s="188"/>
      <c r="Q13" s="184"/>
      <c r="R13" s="183"/>
    </row>
    <row r="14" spans="1:18" ht="18.75" customHeight="1">
      <c r="A14" s="189">
        <v>2</v>
      </c>
      <c r="B14" s="190" t="s">
        <v>102</v>
      </c>
      <c r="C14" s="191" t="s">
        <v>118</v>
      </c>
      <c r="D14" s="192">
        <f>'2 Геодез'!N61</f>
        <v>114500.39</v>
      </c>
      <c r="E14" s="192">
        <f>'2 Геодез'!N62</f>
        <v>22900.078000000001</v>
      </c>
      <c r="F14" s="193">
        <f t="shared" ref="F14:F15" si="0">D14+E14</f>
        <v>137400.46799999999</v>
      </c>
      <c r="G14" s="197"/>
      <c r="H14" s="194"/>
      <c r="I14" s="194"/>
      <c r="J14" s="194"/>
      <c r="K14" s="180"/>
      <c r="L14" s="175"/>
      <c r="M14" s="198"/>
      <c r="N14" s="181"/>
      <c r="O14" s="182"/>
      <c r="P14" s="183"/>
      <c r="Q14" s="184"/>
      <c r="R14" s="183"/>
    </row>
    <row r="15" spans="1:18" ht="18.75" customHeight="1">
      <c r="A15" s="189">
        <v>3</v>
      </c>
      <c r="B15" s="190" t="s">
        <v>55</v>
      </c>
      <c r="C15" s="191" t="s">
        <v>119</v>
      </c>
      <c r="D15" s="192">
        <f>Геология!N48</f>
        <v>88520.54</v>
      </c>
      <c r="E15" s="192">
        <f>Геология!N49</f>
        <v>17704.108</v>
      </c>
      <c r="F15" s="193">
        <f t="shared" si="0"/>
        <v>106224.64799999999</v>
      </c>
      <c r="G15" s="197"/>
      <c r="H15" s="194"/>
      <c r="I15" s="194"/>
      <c r="J15" s="194"/>
      <c r="K15" s="180"/>
      <c r="L15" s="175"/>
      <c r="M15" s="198"/>
      <c r="N15" s="181"/>
      <c r="O15" s="182"/>
      <c r="P15" s="183"/>
      <c r="Q15" s="184"/>
      <c r="R15" s="183"/>
    </row>
    <row r="16" spans="1:18" ht="18.75" customHeight="1">
      <c r="A16" s="189"/>
      <c r="B16" s="190" t="s">
        <v>215</v>
      </c>
      <c r="C16" s="191" t="s">
        <v>216</v>
      </c>
      <c r="D16" s="192">
        <v>189699.73</v>
      </c>
      <c r="E16" s="192">
        <v>37939.949999999997</v>
      </c>
      <c r="F16" s="193">
        <v>227639.67999999999</v>
      </c>
      <c r="G16" s="197"/>
      <c r="H16" s="194"/>
      <c r="I16" s="194"/>
      <c r="J16" s="194"/>
      <c r="K16" s="180"/>
      <c r="L16" s="175"/>
      <c r="M16" s="198"/>
      <c r="N16" s="181"/>
      <c r="O16" s="182"/>
      <c r="P16" s="183"/>
      <c r="Q16" s="184"/>
      <c r="R16" s="183"/>
    </row>
    <row r="17" spans="1:18" ht="18.75" customHeight="1">
      <c r="A17" s="189">
        <v>4</v>
      </c>
      <c r="B17" s="190" t="s">
        <v>24</v>
      </c>
      <c r="C17" s="191"/>
      <c r="D17" s="192">
        <f>SUM(D13:D16)</f>
        <v>1476270.66</v>
      </c>
      <c r="E17" s="192">
        <f>SUM(E13:E16)</f>
        <v>295254.136</v>
      </c>
      <c r="F17" s="193">
        <f>SUM(F13:F16)</f>
        <v>1771524.7959999999</v>
      </c>
      <c r="G17" s="197"/>
      <c r="H17" s="199"/>
      <c r="I17" s="200"/>
      <c r="J17" s="201"/>
      <c r="K17" s="181"/>
      <c r="L17" s="187"/>
      <c r="M17" s="198"/>
      <c r="N17" s="181"/>
      <c r="O17" s="182"/>
      <c r="P17" s="188"/>
      <c r="Q17" s="184"/>
      <c r="R17" s="183"/>
    </row>
    <row r="18" spans="1:18" ht="15.75">
      <c r="D18" s="202"/>
      <c r="F18" s="202"/>
      <c r="G18" s="203"/>
      <c r="H18" s="204"/>
      <c r="I18" s="204"/>
      <c r="J18" s="204"/>
      <c r="K18" s="205"/>
      <c r="L18" s="187"/>
      <c r="M18" s="187"/>
      <c r="N18" s="181"/>
      <c r="O18" s="182"/>
      <c r="P18" s="188"/>
      <c r="Q18" s="184"/>
      <c r="R18" s="183"/>
    </row>
    <row r="19" spans="1:18" ht="15.75">
      <c r="B19" s="206" t="s">
        <v>0</v>
      </c>
      <c r="C19" s="206"/>
      <c r="D19" s="206"/>
      <c r="E19" s="1"/>
      <c r="F19" s="207"/>
      <c r="G19" s="208"/>
      <c r="H19" s="209"/>
      <c r="I19" s="181"/>
      <c r="J19" s="210"/>
      <c r="K19" s="187"/>
      <c r="L19" s="187"/>
      <c r="M19" s="187"/>
      <c r="N19" s="181"/>
      <c r="O19" s="182"/>
      <c r="P19" s="188"/>
      <c r="Q19" s="184"/>
      <c r="R19" s="183"/>
    </row>
    <row r="20" spans="1:18" ht="15">
      <c r="B20" s="392" t="s">
        <v>210</v>
      </c>
      <c r="C20" s="393"/>
      <c r="D20" s="393"/>
      <c r="E20" s="393"/>
      <c r="G20" s="208"/>
      <c r="H20" s="209"/>
      <c r="I20" s="181"/>
      <c r="J20" s="210"/>
      <c r="K20" s="187"/>
      <c r="L20" s="187"/>
      <c r="M20" s="187"/>
      <c r="N20" s="181"/>
      <c r="O20" s="182"/>
      <c r="P20" s="188"/>
      <c r="Q20" s="184"/>
      <c r="R20" s="183"/>
    </row>
    <row r="21" spans="1:18">
      <c r="E21" s="202"/>
      <c r="H21" s="181"/>
      <c r="I21" s="181"/>
      <c r="J21" s="211"/>
      <c r="K21" s="187"/>
      <c r="L21" s="187"/>
      <c r="M21" s="187"/>
      <c r="N21" s="181"/>
      <c r="O21" s="182"/>
      <c r="P21" s="188"/>
      <c r="Q21" s="184"/>
      <c r="R21" s="184"/>
    </row>
    <row r="22" spans="1:18">
      <c r="E22" s="202"/>
      <c r="H22" s="181"/>
      <c r="I22" s="181"/>
      <c r="J22" s="198"/>
      <c r="K22" s="187"/>
      <c r="L22" s="187"/>
      <c r="M22" s="212"/>
      <c r="N22" s="181"/>
      <c r="O22" s="182"/>
      <c r="P22" s="188"/>
    </row>
    <row r="23" spans="1:18">
      <c r="B23" s="1" t="s">
        <v>126</v>
      </c>
      <c r="C23" s="1"/>
      <c r="E23" s="1"/>
      <c r="H23" s="181"/>
      <c r="I23" s="181"/>
      <c r="J23" s="187"/>
      <c r="K23" s="187"/>
      <c r="L23" s="187"/>
      <c r="M23" s="187"/>
      <c r="N23" s="181"/>
      <c r="O23" s="182"/>
      <c r="P23" s="188"/>
    </row>
    <row r="24" spans="1:18" ht="15">
      <c r="B24" s="1" t="s">
        <v>122</v>
      </c>
      <c r="C24" s="394" t="s">
        <v>211</v>
      </c>
      <c r="D24" s="393"/>
      <c r="E24" s="393"/>
      <c r="H24" s="181"/>
      <c r="I24" s="181"/>
      <c r="J24" s="187"/>
      <c r="K24" s="187"/>
      <c r="L24" s="187"/>
      <c r="M24" s="187"/>
      <c r="N24" s="181"/>
      <c r="O24" s="182"/>
      <c r="P24" s="188"/>
    </row>
    <row r="25" spans="1:18">
      <c r="H25" s="181"/>
      <c r="I25" s="181"/>
      <c r="J25" s="187"/>
      <c r="K25" s="187"/>
      <c r="L25" s="187"/>
      <c r="M25" s="187"/>
      <c r="N25" s="181"/>
      <c r="O25" s="182"/>
      <c r="P25" s="188"/>
    </row>
    <row r="26" spans="1:18">
      <c r="H26" s="181"/>
      <c r="I26" s="181"/>
      <c r="J26" s="187"/>
      <c r="K26" s="187"/>
      <c r="L26" s="187"/>
      <c r="M26" s="187"/>
      <c r="N26" s="181"/>
      <c r="O26" s="182"/>
      <c r="P26" s="188"/>
    </row>
    <row r="27" spans="1:18">
      <c r="H27" s="181"/>
      <c r="I27" s="181"/>
      <c r="J27" s="187"/>
      <c r="K27" s="187"/>
      <c r="L27" s="187"/>
      <c r="M27" s="187"/>
      <c r="N27" s="181"/>
      <c r="O27" s="182"/>
    </row>
    <row r="28" spans="1:18">
      <c r="H28" s="181"/>
      <c r="I28" s="181"/>
      <c r="J28" s="187"/>
      <c r="K28" s="187"/>
      <c r="L28" s="187"/>
      <c r="M28" s="187"/>
      <c r="N28" s="181"/>
      <c r="O28" s="182"/>
    </row>
    <row r="29" spans="1:18">
      <c r="H29" s="181"/>
      <c r="I29" s="181"/>
      <c r="J29" s="187"/>
      <c r="K29" s="187"/>
      <c r="L29" s="187"/>
      <c r="M29" s="187"/>
      <c r="N29" s="181"/>
      <c r="O29" s="182"/>
    </row>
    <row r="30" spans="1:18">
      <c r="H30" s="181"/>
      <c r="I30" s="181"/>
      <c r="J30" s="187"/>
      <c r="K30" s="187"/>
      <c r="L30" s="187"/>
      <c r="M30" s="187"/>
      <c r="N30" s="181"/>
      <c r="O30" s="182"/>
    </row>
    <row r="31" spans="1:18">
      <c r="H31" s="181"/>
      <c r="I31" s="181"/>
      <c r="J31" s="187"/>
      <c r="K31" s="187"/>
      <c r="L31" s="187"/>
      <c r="M31" s="187"/>
      <c r="N31" s="181"/>
      <c r="O31" s="181"/>
    </row>
    <row r="32" spans="1:18">
      <c r="H32" s="181"/>
      <c r="I32" s="181"/>
      <c r="J32" s="187"/>
      <c r="K32" s="187"/>
      <c r="L32" s="187"/>
      <c r="M32" s="187"/>
      <c r="N32" s="181"/>
      <c r="O32" s="181"/>
    </row>
    <row r="33" spans="10:13">
      <c r="J33" s="188"/>
      <c r="K33" s="188"/>
      <c r="L33" s="188"/>
      <c r="M33" s="188"/>
    </row>
    <row r="34" spans="10:13">
      <c r="J34" s="188"/>
      <c r="K34" s="188"/>
      <c r="L34" s="188"/>
      <c r="M34" s="188"/>
    </row>
    <row r="35" spans="10:13">
      <c r="J35" s="188"/>
      <c r="K35" s="188"/>
      <c r="L35" s="188"/>
      <c r="M35" s="188"/>
    </row>
    <row r="36" spans="10:13">
      <c r="J36" s="188"/>
      <c r="K36" s="188"/>
      <c r="L36" s="188"/>
      <c r="M36" s="188"/>
    </row>
    <row r="37" spans="10:13">
      <c r="J37" s="188"/>
      <c r="K37" s="188"/>
      <c r="L37" s="188"/>
      <c r="M37" s="188"/>
    </row>
    <row r="38" spans="10:13">
      <c r="J38" s="188"/>
      <c r="K38" s="188"/>
      <c r="L38" s="188"/>
      <c r="M38" s="188"/>
    </row>
    <row r="39" spans="10:13">
      <c r="J39" s="188"/>
      <c r="K39" s="188"/>
      <c r="L39" s="188"/>
      <c r="M39" s="188"/>
    </row>
    <row r="40" spans="10:13">
      <c r="J40" s="188"/>
      <c r="K40" s="188"/>
      <c r="L40" s="188"/>
      <c r="M40" s="188"/>
    </row>
    <row r="41" spans="10:13">
      <c r="J41" s="188"/>
      <c r="K41" s="188"/>
      <c r="L41" s="188"/>
      <c r="M41" s="188"/>
    </row>
    <row r="42" spans="10:13">
      <c r="J42" s="188"/>
      <c r="K42" s="188"/>
      <c r="L42" s="188"/>
      <c r="M42" s="188"/>
    </row>
    <row r="43" spans="10:13">
      <c r="J43" s="188"/>
      <c r="K43" s="188"/>
      <c r="L43" s="188"/>
      <c r="M43" s="188"/>
    </row>
    <row r="44" spans="10:13">
      <c r="J44" s="188"/>
      <c r="K44" s="188"/>
      <c r="L44" s="188"/>
      <c r="M44" s="188"/>
    </row>
    <row r="45" spans="10:13">
      <c r="J45" s="188"/>
      <c r="K45" s="188"/>
      <c r="L45" s="188"/>
      <c r="M45" s="188"/>
    </row>
    <row r="46" spans="10:13">
      <c r="J46" s="188"/>
      <c r="K46" s="188"/>
      <c r="L46" s="188"/>
      <c r="M46" s="188"/>
    </row>
    <row r="47" spans="10:13">
      <c r="J47" s="188"/>
      <c r="K47" s="188"/>
      <c r="L47" s="188"/>
      <c r="M47" s="188"/>
    </row>
    <row r="48" spans="10:13">
      <c r="J48" s="188"/>
      <c r="K48" s="188"/>
      <c r="L48" s="188"/>
      <c r="M48" s="188"/>
    </row>
    <row r="49" spans="10:13">
      <c r="J49" s="188"/>
      <c r="K49" s="188"/>
      <c r="L49" s="188"/>
      <c r="M49" s="188"/>
    </row>
    <row r="50" spans="10:13">
      <c r="J50" s="188"/>
      <c r="K50" s="188"/>
      <c r="L50" s="188"/>
      <c r="M50" s="188"/>
    </row>
    <row r="51" spans="10:13">
      <c r="J51" s="188"/>
      <c r="K51" s="188"/>
      <c r="L51" s="188"/>
      <c r="M51" s="188"/>
    </row>
    <row r="52" spans="10:13">
      <c r="J52" s="188"/>
      <c r="K52" s="188"/>
      <c r="L52" s="188"/>
      <c r="M52" s="188"/>
    </row>
    <row r="53" spans="10:13">
      <c r="J53" s="188"/>
      <c r="K53" s="188"/>
      <c r="L53" s="188"/>
      <c r="M53" s="188"/>
    </row>
    <row r="54" spans="10:13">
      <c r="J54" s="188"/>
      <c r="K54" s="188"/>
      <c r="L54" s="188"/>
      <c r="M54" s="188"/>
    </row>
    <row r="55" spans="10:13">
      <c r="J55" s="188"/>
      <c r="K55" s="188"/>
      <c r="L55" s="188"/>
      <c r="M55" s="188"/>
    </row>
    <row r="56" spans="10:13">
      <c r="J56" s="188"/>
      <c r="K56" s="188"/>
      <c r="L56" s="188"/>
      <c r="M56" s="188"/>
    </row>
    <row r="57" spans="10:13">
      <c r="J57" s="188"/>
      <c r="K57" s="188"/>
      <c r="L57" s="188"/>
      <c r="M57" s="188"/>
    </row>
    <row r="58" spans="10:13">
      <c r="J58" s="188"/>
      <c r="K58" s="188"/>
      <c r="L58" s="188"/>
      <c r="M58" s="188"/>
    </row>
    <row r="59" spans="10:13">
      <c r="J59" s="188"/>
      <c r="K59" s="188"/>
      <c r="L59" s="188"/>
      <c r="M59" s="188"/>
    </row>
    <row r="60" spans="10:13">
      <c r="J60" s="188"/>
      <c r="K60" s="188"/>
      <c r="L60" s="188"/>
      <c r="M60" s="188"/>
    </row>
    <row r="61" spans="10:13">
      <c r="J61" s="188"/>
      <c r="K61" s="188"/>
      <c r="L61" s="188"/>
      <c r="M61" s="188"/>
    </row>
    <row r="62" spans="10:13">
      <c r="J62" s="188"/>
      <c r="K62" s="188"/>
      <c r="L62" s="188"/>
      <c r="M62" s="188"/>
    </row>
    <row r="63" spans="10:13">
      <c r="J63" s="188"/>
      <c r="K63" s="188"/>
      <c r="L63" s="188"/>
      <c r="M63" s="188"/>
    </row>
    <row r="64" spans="10:13">
      <c r="J64" s="188"/>
      <c r="K64" s="188"/>
      <c r="L64" s="188"/>
      <c r="M64" s="188"/>
    </row>
  </sheetData>
  <mergeCells count="13">
    <mergeCell ref="E5:F5"/>
    <mergeCell ref="E3:F3"/>
    <mergeCell ref="E4:F4"/>
    <mergeCell ref="B20:E20"/>
    <mergeCell ref="C24:E24"/>
    <mergeCell ref="E6:F6"/>
    <mergeCell ref="A9:F9"/>
    <mergeCell ref="A11:A12"/>
    <mergeCell ref="B11:B12"/>
    <mergeCell ref="C11:C12"/>
    <mergeCell ref="D11:D12"/>
    <mergeCell ref="E11:E12"/>
    <mergeCell ref="F11:F1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  <pageSetUpPr fitToPage="1"/>
  </sheetPr>
  <dimension ref="A1:T31"/>
  <sheetViews>
    <sheetView view="pageBreakPreview" topLeftCell="A9" zoomScaleNormal="100" zoomScaleSheetLayoutView="100" workbookViewId="0">
      <selection activeCell="X13" sqref="X13"/>
    </sheetView>
  </sheetViews>
  <sheetFormatPr defaultRowHeight="15"/>
  <cols>
    <col min="1" max="1" width="3.28515625" style="160" customWidth="1"/>
    <col min="2" max="2" width="17.42578125" style="161" customWidth="1"/>
    <col min="3" max="3" width="17.7109375" style="158" customWidth="1"/>
    <col min="4" max="4" width="8.28515625" style="158" customWidth="1"/>
    <col min="5" max="5" width="1.7109375" style="158" customWidth="1"/>
    <col min="6" max="6" width="1.42578125" style="158" customWidth="1"/>
    <col min="7" max="7" width="5.140625" style="158" customWidth="1"/>
    <col min="8" max="8" width="1.28515625" style="158" customWidth="1"/>
    <col min="9" max="9" width="6.28515625" style="158" customWidth="1"/>
    <col min="10" max="10" width="1.5703125" style="158" customWidth="1"/>
    <col min="11" max="11" width="6.42578125" style="158" customWidth="1"/>
    <col min="12" max="12" width="2.42578125" style="158" customWidth="1"/>
    <col min="13" max="13" width="3.85546875" style="158" customWidth="1"/>
    <col min="14" max="14" width="1.28515625" style="158" customWidth="1"/>
    <col min="15" max="15" width="3.5703125" style="158" customWidth="1"/>
    <col min="16" max="17" width="1.28515625" style="158" customWidth="1"/>
    <col min="18" max="18" width="13.7109375" style="162" customWidth="1"/>
    <col min="19" max="16384" width="9.140625" style="158"/>
  </cols>
  <sheetData>
    <row r="1" spans="1:18" ht="15" customHeight="1">
      <c r="A1" s="318"/>
      <c r="B1" s="319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1"/>
    </row>
    <row r="2" spans="1:18" ht="14.45" customHeight="1">
      <c r="A2" s="322"/>
      <c r="B2" s="421" t="s">
        <v>108</v>
      </c>
      <c r="C2" s="421"/>
      <c r="D2" s="323"/>
      <c r="E2" s="323"/>
      <c r="F2" s="323"/>
      <c r="G2" s="323"/>
      <c r="H2" s="323"/>
      <c r="I2" s="324" t="s">
        <v>109</v>
      </c>
      <c r="J2" s="325"/>
      <c r="K2" s="325"/>
      <c r="L2" s="325"/>
      <c r="M2" s="325"/>
      <c r="N2" s="325"/>
      <c r="O2" s="325"/>
      <c r="P2" s="325"/>
      <c r="Q2" s="325"/>
      <c r="R2" s="326"/>
    </row>
    <row r="3" spans="1:18" ht="34.5" customHeight="1">
      <c r="A3" s="322"/>
      <c r="B3" s="404"/>
      <c r="C3" s="404"/>
      <c r="D3" s="327"/>
      <c r="E3" s="327"/>
      <c r="F3" s="327"/>
      <c r="G3" s="327"/>
      <c r="H3" s="327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>
      <c r="A4" s="322"/>
      <c r="B4" s="422" t="s">
        <v>107</v>
      </c>
      <c r="C4" s="422"/>
      <c r="D4" s="328"/>
      <c r="E4" s="328"/>
      <c r="F4" s="328"/>
      <c r="G4" s="328"/>
      <c r="H4" s="328"/>
      <c r="I4" s="329" t="s">
        <v>17</v>
      </c>
      <c r="J4" s="329"/>
      <c r="K4" s="329"/>
      <c r="L4" s="329"/>
      <c r="M4" s="329"/>
      <c r="N4" s="329"/>
      <c r="O4" s="329"/>
      <c r="P4" s="329"/>
      <c r="Q4" s="329"/>
      <c r="R4" s="330"/>
    </row>
    <row r="5" spans="1:18" ht="18" customHeight="1">
      <c r="A5" s="322"/>
      <c r="B5" s="407" t="s">
        <v>205</v>
      </c>
      <c r="C5" s="407"/>
      <c r="D5" s="331"/>
      <c r="E5" s="331"/>
      <c r="F5" s="331"/>
      <c r="G5" s="331"/>
      <c r="H5" s="331"/>
      <c r="I5" s="404" t="s">
        <v>205</v>
      </c>
      <c r="J5" s="404"/>
      <c r="K5" s="404"/>
      <c r="L5" s="404"/>
      <c r="M5" s="404"/>
      <c r="N5" s="404"/>
      <c r="O5" s="404"/>
      <c r="P5" s="404"/>
      <c r="Q5" s="404"/>
      <c r="R5" s="404"/>
    </row>
    <row r="6" spans="1:18" ht="4.9000000000000004" customHeight="1">
      <c r="A6" s="332"/>
      <c r="B6" s="333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5"/>
    </row>
    <row r="7" spans="1:18">
      <c r="A7" s="332"/>
      <c r="B7" s="423" t="s">
        <v>16</v>
      </c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</row>
    <row r="8" spans="1:18">
      <c r="A8" s="332"/>
      <c r="B8" s="420" t="s">
        <v>15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</row>
    <row r="9" spans="1:18" ht="18" customHeight="1">
      <c r="A9" s="403" t="s">
        <v>145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</row>
    <row r="10" spans="1:18" ht="24" customHeight="1">
      <c r="A10" s="417" t="s">
        <v>219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</row>
    <row r="11" spans="1:18" ht="59.45" customHeight="1">
      <c r="A11" s="2" t="s">
        <v>1</v>
      </c>
      <c r="B11" s="12" t="s">
        <v>2</v>
      </c>
      <c r="C11" s="409" t="s">
        <v>3</v>
      </c>
      <c r="D11" s="413"/>
      <c r="E11" s="409" t="s">
        <v>4</v>
      </c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132" t="s">
        <v>5</v>
      </c>
    </row>
    <row r="12" spans="1:18">
      <c r="A12" s="17">
        <v>1</v>
      </c>
      <c r="B12" s="18">
        <v>2</v>
      </c>
      <c r="C12" s="414">
        <v>3</v>
      </c>
      <c r="D12" s="415"/>
      <c r="E12" s="411">
        <v>4</v>
      </c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139">
        <v>5</v>
      </c>
    </row>
    <row r="13" spans="1:18" ht="93.75" customHeight="1">
      <c r="A13" s="141" t="s">
        <v>6</v>
      </c>
      <c r="B13" s="13" t="s">
        <v>166</v>
      </c>
      <c r="C13" s="401" t="s">
        <v>167</v>
      </c>
      <c r="D13" s="402"/>
      <c r="E13" s="159" t="s">
        <v>18</v>
      </c>
      <c r="F13" s="416">
        <f>D14</f>
        <v>68.56</v>
      </c>
      <c r="G13" s="416"/>
      <c r="H13" s="20" t="s">
        <v>19</v>
      </c>
      <c r="I13" s="215">
        <f>D15</f>
        <v>267.93</v>
      </c>
      <c r="J13" s="21" t="s">
        <v>11</v>
      </c>
      <c r="K13" s="215">
        <f>D16</f>
        <v>0.25</v>
      </c>
      <c r="L13" s="21" t="s">
        <v>20</v>
      </c>
      <c r="M13" s="140">
        <f>D17</f>
        <v>1.1499999999999999</v>
      </c>
      <c r="N13" s="21"/>
      <c r="O13" s="22"/>
      <c r="P13" s="135"/>
      <c r="Q13" s="135"/>
      <c r="R13" s="163">
        <f>ROUND((F13+I13*K13)*M13*G14*I14*K14*M14,2)</f>
        <v>1083.55</v>
      </c>
    </row>
    <row r="14" spans="1:18">
      <c r="A14" s="165"/>
      <c r="B14" s="14"/>
      <c r="C14" s="216" t="s">
        <v>9</v>
      </c>
      <c r="D14" s="213">
        <f>68560/1000</f>
        <v>68.56</v>
      </c>
      <c r="E14" s="6"/>
      <c r="F14" s="11" t="s">
        <v>11</v>
      </c>
      <c r="G14" s="11">
        <f>D18</f>
        <v>1.1000000000000001</v>
      </c>
      <c r="H14" s="7" t="s">
        <v>11</v>
      </c>
      <c r="I14" s="19">
        <f>D19</f>
        <v>1.5</v>
      </c>
      <c r="J14" s="7" t="s">
        <v>11</v>
      </c>
      <c r="K14" s="7">
        <f>D20</f>
        <v>1.1000000000000001</v>
      </c>
      <c r="L14" s="7" t="s">
        <v>11</v>
      </c>
      <c r="M14" s="7">
        <f>D21</f>
        <v>3.83</v>
      </c>
      <c r="N14" s="336"/>
      <c r="O14" s="336"/>
      <c r="P14" s="7"/>
      <c r="Q14" s="7"/>
      <c r="R14" s="133"/>
    </row>
    <row r="15" spans="1:18">
      <c r="A15" s="165"/>
      <c r="B15" s="14"/>
      <c r="C15" s="213" t="s">
        <v>103</v>
      </c>
      <c r="D15" s="213">
        <f>267930/1000</f>
        <v>267.93</v>
      </c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133"/>
    </row>
    <row r="16" spans="1:18">
      <c r="A16" s="165"/>
      <c r="B16" s="14"/>
      <c r="C16" s="3" t="s">
        <v>10</v>
      </c>
      <c r="D16" s="3">
        <f>0.25</f>
        <v>0.25</v>
      </c>
      <c r="E16" s="6"/>
      <c r="F16" s="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33"/>
    </row>
    <row r="17" spans="1:20" ht="22.5">
      <c r="A17" s="165"/>
      <c r="B17" s="14"/>
      <c r="C17" s="3" t="s">
        <v>146</v>
      </c>
      <c r="D17" s="3">
        <v>1.1499999999999999</v>
      </c>
      <c r="E17" s="6"/>
      <c r="F17" s="11"/>
      <c r="G17" s="11"/>
      <c r="H17" s="11"/>
      <c r="I17" s="8"/>
      <c r="J17" s="8"/>
      <c r="K17" s="8"/>
      <c r="L17" s="8"/>
      <c r="M17" s="8"/>
      <c r="N17" s="8"/>
      <c r="O17" s="8"/>
      <c r="P17" s="8"/>
      <c r="Q17" s="8"/>
      <c r="R17" s="133"/>
    </row>
    <row r="18" spans="1:20" ht="67.5">
      <c r="A18" s="165"/>
      <c r="B18" s="14"/>
      <c r="C18" s="3" t="s">
        <v>147</v>
      </c>
      <c r="D18" s="3">
        <v>1.1000000000000001</v>
      </c>
      <c r="E18" s="6"/>
      <c r="F18" s="11"/>
      <c r="G18" s="11"/>
      <c r="H18" s="11"/>
      <c r="I18" s="8"/>
      <c r="J18" s="8"/>
      <c r="K18" s="8"/>
      <c r="L18" s="8"/>
      <c r="M18" s="8"/>
      <c r="N18" s="8"/>
      <c r="O18" s="8"/>
      <c r="P18" s="8"/>
      <c r="Q18" s="8"/>
      <c r="R18" s="133"/>
    </row>
    <row r="19" spans="1:20" ht="45">
      <c r="A19" s="165"/>
      <c r="B19" s="14"/>
      <c r="C19" s="3" t="s">
        <v>148</v>
      </c>
      <c r="D19" s="4">
        <v>1.5</v>
      </c>
      <c r="E19" s="6"/>
      <c r="F19" s="11"/>
      <c r="G19" s="11"/>
      <c r="H19" s="11"/>
      <c r="I19" s="8"/>
      <c r="J19" s="8"/>
      <c r="K19" s="8"/>
      <c r="L19" s="8"/>
      <c r="M19" s="8"/>
      <c r="N19" s="8"/>
      <c r="O19" s="8"/>
      <c r="P19" s="8"/>
      <c r="Q19" s="8"/>
      <c r="R19" s="133"/>
    </row>
    <row r="20" spans="1:20" ht="56.25">
      <c r="A20" s="165"/>
      <c r="B20" s="14"/>
      <c r="C20" s="3" t="s">
        <v>149</v>
      </c>
      <c r="D20" s="4">
        <v>1.1000000000000001</v>
      </c>
      <c r="E20" s="6"/>
      <c r="F20" s="11"/>
      <c r="G20" s="11"/>
      <c r="H20" s="11"/>
      <c r="I20" s="8"/>
      <c r="J20" s="8"/>
      <c r="K20" s="8"/>
      <c r="L20" s="8"/>
      <c r="M20" s="8"/>
      <c r="N20" s="8"/>
      <c r="O20" s="8"/>
      <c r="P20" s="8"/>
      <c r="Q20" s="8"/>
      <c r="R20" s="133"/>
    </row>
    <row r="21" spans="1:20" ht="45" customHeight="1">
      <c r="A21" s="217"/>
      <c r="B21" s="15"/>
      <c r="C21" s="337" t="s">
        <v>150</v>
      </c>
      <c r="D21" s="214">
        <v>3.83</v>
      </c>
      <c r="E21" s="136"/>
      <c r="F21" s="5"/>
      <c r="G21" s="5"/>
      <c r="H21" s="5"/>
      <c r="I21" s="9"/>
      <c r="J21" s="9"/>
      <c r="K21" s="9"/>
      <c r="L21" s="9"/>
      <c r="M21" s="9"/>
      <c r="N21" s="9"/>
      <c r="O21" s="9"/>
      <c r="P21" s="9"/>
      <c r="Q21" s="9"/>
      <c r="R21" s="134"/>
    </row>
    <row r="22" spans="1:20" ht="14.25" customHeight="1">
      <c r="A22" s="2" t="s">
        <v>151</v>
      </c>
      <c r="B22" s="16"/>
      <c r="C22" s="405" t="s">
        <v>104</v>
      </c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164">
        <f>R13</f>
        <v>1083.55</v>
      </c>
    </row>
    <row r="23" spans="1:20" ht="14.25" customHeight="1">
      <c r="A23" s="2" t="s">
        <v>152</v>
      </c>
      <c r="B23" s="142"/>
      <c r="C23" s="405" t="s">
        <v>105</v>
      </c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143">
        <f>R22*1000</f>
        <v>1083550</v>
      </c>
    </row>
    <row r="24" spans="1:20" ht="13.9" customHeight="1">
      <c r="A24" s="2" t="s">
        <v>7</v>
      </c>
      <c r="B24" s="427" t="s">
        <v>21</v>
      </c>
      <c r="C24" s="428"/>
      <c r="D24" s="23">
        <v>1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143">
        <f>ROUND(R23*D24,2)</f>
        <v>1083550</v>
      </c>
    </row>
    <row r="25" spans="1:20">
      <c r="A25" s="2" t="s">
        <v>8</v>
      </c>
      <c r="B25" s="338"/>
      <c r="C25" s="339" t="s">
        <v>14</v>
      </c>
      <c r="D25" s="340">
        <v>0.2</v>
      </c>
      <c r="E25" s="341"/>
      <c r="F25" s="342"/>
      <c r="G25" s="342"/>
      <c r="H25" s="342"/>
      <c r="I25" s="10"/>
      <c r="J25" s="10"/>
      <c r="K25" s="10"/>
      <c r="L25" s="10"/>
      <c r="M25" s="10"/>
      <c r="N25" s="10"/>
      <c r="O25" s="10"/>
      <c r="P25" s="10"/>
      <c r="Q25" s="10"/>
      <c r="R25" s="143">
        <f>SUM(R24*0.2)</f>
        <v>216710</v>
      </c>
    </row>
    <row r="26" spans="1:20">
      <c r="A26" s="2" t="s">
        <v>106</v>
      </c>
      <c r="B26" s="338"/>
      <c r="C26" s="339"/>
      <c r="D26" s="424" t="s">
        <v>207</v>
      </c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6"/>
      <c r="R26" s="343">
        <f>R24+R25</f>
        <v>1300260</v>
      </c>
    </row>
    <row r="27" spans="1:20">
      <c r="A27" s="2" t="s">
        <v>22</v>
      </c>
      <c r="B27" s="429" t="s">
        <v>127</v>
      </c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30"/>
      <c r="R27" s="344">
        <f>R26</f>
        <v>1300260</v>
      </c>
    </row>
    <row r="28" spans="1:20" ht="15" customHeight="1">
      <c r="A28" s="399" t="s">
        <v>23</v>
      </c>
      <c r="B28" s="431" t="s">
        <v>153</v>
      </c>
      <c r="C28" s="432"/>
      <c r="D28" s="345">
        <v>0.4</v>
      </c>
      <c r="E28" s="418">
        <f>R27</f>
        <v>1300260</v>
      </c>
      <c r="F28" s="419"/>
      <c r="G28" s="419"/>
      <c r="H28" s="419"/>
      <c r="I28" s="419"/>
      <c r="J28" s="419"/>
      <c r="K28" s="419"/>
      <c r="L28" s="346" t="s">
        <v>11</v>
      </c>
      <c r="M28" s="408">
        <f>D28</f>
        <v>0.4</v>
      </c>
      <c r="N28" s="408"/>
      <c r="O28" s="408"/>
      <c r="P28" s="408"/>
      <c r="Q28" s="347"/>
      <c r="R28" s="348">
        <f>ROUND(E28*M28,3)</f>
        <v>520104</v>
      </c>
      <c r="T28" s="158">
        <f>R28/1.18</f>
        <v>440766.10169491527</v>
      </c>
    </row>
    <row r="29" spans="1:20" ht="15" customHeight="1">
      <c r="A29" s="400"/>
      <c r="B29" s="431" t="s">
        <v>12</v>
      </c>
      <c r="C29" s="432"/>
      <c r="D29" s="345">
        <v>0.6</v>
      </c>
      <c r="E29" s="418">
        <f>R27</f>
        <v>1300260</v>
      </c>
      <c r="F29" s="419"/>
      <c r="G29" s="419"/>
      <c r="H29" s="419"/>
      <c r="I29" s="419"/>
      <c r="J29" s="419"/>
      <c r="K29" s="419"/>
      <c r="L29" s="346" t="s">
        <v>11</v>
      </c>
      <c r="M29" s="408">
        <f>D29</f>
        <v>0.6</v>
      </c>
      <c r="N29" s="408"/>
      <c r="O29" s="408"/>
      <c r="P29" s="408"/>
      <c r="Q29" s="347"/>
      <c r="R29" s="348">
        <f>ROUND(E29*M29,3)</f>
        <v>780156</v>
      </c>
    </row>
    <row r="30" spans="1:20" ht="18.75" customHeight="1">
      <c r="A30" s="336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</row>
    <row r="31" spans="1:20">
      <c r="A31" s="332"/>
      <c r="B31" s="334" t="s">
        <v>126</v>
      </c>
      <c r="C31" s="350"/>
      <c r="D31" s="349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5"/>
    </row>
  </sheetData>
  <mergeCells count="28">
    <mergeCell ref="D26:Q26"/>
    <mergeCell ref="B24:C24"/>
    <mergeCell ref="B27:Q27"/>
    <mergeCell ref="E28:K28"/>
    <mergeCell ref="M29:P29"/>
    <mergeCell ref="B28:C28"/>
    <mergeCell ref="B29:C29"/>
    <mergeCell ref="B2:C2"/>
    <mergeCell ref="B3:C3"/>
    <mergeCell ref="I3:R3"/>
    <mergeCell ref="B4:C4"/>
    <mergeCell ref="B7:R7"/>
    <mergeCell ref="A28:A29"/>
    <mergeCell ref="C13:D13"/>
    <mergeCell ref="A9:R9"/>
    <mergeCell ref="I5:R5"/>
    <mergeCell ref="C22:Q22"/>
    <mergeCell ref="B5:C5"/>
    <mergeCell ref="M28:P28"/>
    <mergeCell ref="E11:Q11"/>
    <mergeCell ref="E12:Q12"/>
    <mergeCell ref="C11:D11"/>
    <mergeCell ref="C12:D12"/>
    <mergeCell ref="F13:G13"/>
    <mergeCell ref="C23:Q23"/>
    <mergeCell ref="A10:R10"/>
    <mergeCell ref="E29:K29"/>
    <mergeCell ref="B8:R8"/>
  </mergeCells>
  <pageMargins left="0.9055118110236221" right="0.31496062992125984" top="0.15748031496062992" bottom="0.15748031496062992" header="0.31496062992125984" footer="0.31496062992125984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  <pageSetUpPr fitToPage="1"/>
  </sheetPr>
  <dimension ref="A1:R71"/>
  <sheetViews>
    <sheetView view="pageBreakPreview" zoomScaleNormal="100" zoomScaleSheetLayoutView="100" workbookViewId="0">
      <selection activeCell="Q16" sqref="Q16"/>
    </sheetView>
  </sheetViews>
  <sheetFormatPr defaultRowHeight="12.75"/>
  <cols>
    <col min="1" max="1" width="4" style="166" customWidth="1"/>
    <col min="2" max="2" width="35.28515625" style="166" customWidth="1"/>
    <col min="3" max="3" width="7.42578125" style="166" customWidth="1"/>
    <col min="4" max="4" width="14.85546875" style="166" customWidth="1"/>
    <col min="5" max="5" width="6.28515625" style="166" customWidth="1"/>
    <col min="6" max="6" width="2.28515625" style="166" customWidth="1"/>
    <col min="7" max="7" width="5.42578125" style="166" customWidth="1"/>
    <col min="8" max="8" width="2.5703125" style="166" customWidth="1"/>
    <col min="9" max="9" width="5" style="166" customWidth="1"/>
    <col min="10" max="10" width="1.5703125" style="166" customWidth="1"/>
    <col min="11" max="11" width="11.85546875" style="166" customWidth="1"/>
    <col min="12" max="12" width="2.28515625" style="166" customWidth="1"/>
    <col min="13" max="13" width="4.140625" style="166" customWidth="1"/>
    <col min="14" max="14" width="12.42578125" style="166" customWidth="1"/>
    <col min="15" max="256" width="9.140625" style="166"/>
    <col min="257" max="257" width="4" style="166" customWidth="1"/>
    <col min="258" max="258" width="35.28515625" style="166" customWidth="1"/>
    <col min="259" max="259" width="7.42578125" style="166" customWidth="1"/>
    <col min="260" max="260" width="14.85546875" style="166" customWidth="1"/>
    <col min="261" max="261" width="6.28515625" style="166" customWidth="1"/>
    <col min="262" max="262" width="2.28515625" style="166" customWidth="1"/>
    <col min="263" max="263" width="5.42578125" style="166" customWidth="1"/>
    <col min="264" max="264" width="2.5703125" style="166" customWidth="1"/>
    <col min="265" max="265" width="5" style="166" customWidth="1"/>
    <col min="266" max="266" width="1.5703125" style="166" customWidth="1"/>
    <col min="267" max="267" width="11.85546875" style="166" customWidth="1"/>
    <col min="268" max="268" width="2.28515625" style="166" customWidth="1"/>
    <col min="269" max="269" width="4.140625" style="166" customWidth="1"/>
    <col min="270" max="270" width="12.42578125" style="166" customWidth="1"/>
    <col min="271" max="512" width="9.140625" style="166"/>
    <col min="513" max="513" width="4" style="166" customWidth="1"/>
    <col min="514" max="514" width="35.28515625" style="166" customWidth="1"/>
    <col min="515" max="515" width="7.42578125" style="166" customWidth="1"/>
    <col min="516" max="516" width="14.85546875" style="166" customWidth="1"/>
    <col min="517" max="517" width="6.28515625" style="166" customWidth="1"/>
    <col min="518" max="518" width="2.28515625" style="166" customWidth="1"/>
    <col min="519" max="519" width="5.42578125" style="166" customWidth="1"/>
    <col min="520" max="520" width="2.5703125" style="166" customWidth="1"/>
    <col min="521" max="521" width="5" style="166" customWidth="1"/>
    <col min="522" max="522" width="1.5703125" style="166" customWidth="1"/>
    <col min="523" max="523" width="11.85546875" style="166" customWidth="1"/>
    <col min="524" max="524" width="2.28515625" style="166" customWidth="1"/>
    <col min="525" max="525" width="4.140625" style="166" customWidth="1"/>
    <col min="526" max="526" width="12.42578125" style="166" customWidth="1"/>
    <col min="527" max="768" width="9.140625" style="166"/>
    <col min="769" max="769" width="4" style="166" customWidth="1"/>
    <col min="770" max="770" width="35.28515625" style="166" customWidth="1"/>
    <col min="771" max="771" width="7.42578125" style="166" customWidth="1"/>
    <col min="772" max="772" width="14.85546875" style="166" customWidth="1"/>
    <col min="773" max="773" width="6.28515625" style="166" customWidth="1"/>
    <col min="774" max="774" width="2.28515625" style="166" customWidth="1"/>
    <col min="775" max="775" width="5.42578125" style="166" customWidth="1"/>
    <col min="776" max="776" width="2.5703125" style="166" customWidth="1"/>
    <col min="777" max="777" width="5" style="166" customWidth="1"/>
    <col min="778" max="778" width="1.5703125" style="166" customWidth="1"/>
    <col min="779" max="779" width="11.85546875" style="166" customWidth="1"/>
    <col min="780" max="780" width="2.28515625" style="166" customWidth="1"/>
    <col min="781" max="781" width="4.140625" style="166" customWidth="1"/>
    <col min="782" max="782" width="12.42578125" style="166" customWidth="1"/>
    <col min="783" max="1024" width="9.140625" style="166"/>
    <col min="1025" max="1025" width="4" style="166" customWidth="1"/>
    <col min="1026" max="1026" width="35.28515625" style="166" customWidth="1"/>
    <col min="1027" max="1027" width="7.42578125" style="166" customWidth="1"/>
    <col min="1028" max="1028" width="14.85546875" style="166" customWidth="1"/>
    <col min="1029" max="1029" width="6.28515625" style="166" customWidth="1"/>
    <col min="1030" max="1030" width="2.28515625" style="166" customWidth="1"/>
    <col min="1031" max="1031" width="5.42578125" style="166" customWidth="1"/>
    <col min="1032" max="1032" width="2.5703125" style="166" customWidth="1"/>
    <col min="1033" max="1033" width="5" style="166" customWidth="1"/>
    <col min="1034" max="1034" width="1.5703125" style="166" customWidth="1"/>
    <col min="1035" max="1035" width="11.85546875" style="166" customWidth="1"/>
    <col min="1036" max="1036" width="2.28515625" style="166" customWidth="1"/>
    <col min="1037" max="1037" width="4.140625" style="166" customWidth="1"/>
    <col min="1038" max="1038" width="12.42578125" style="166" customWidth="1"/>
    <col min="1039" max="1280" width="9.140625" style="166"/>
    <col min="1281" max="1281" width="4" style="166" customWidth="1"/>
    <col min="1282" max="1282" width="35.28515625" style="166" customWidth="1"/>
    <col min="1283" max="1283" width="7.42578125" style="166" customWidth="1"/>
    <col min="1284" max="1284" width="14.85546875" style="166" customWidth="1"/>
    <col min="1285" max="1285" width="6.28515625" style="166" customWidth="1"/>
    <col min="1286" max="1286" width="2.28515625" style="166" customWidth="1"/>
    <col min="1287" max="1287" width="5.42578125" style="166" customWidth="1"/>
    <col min="1288" max="1288" width="2.5703125" style="166" customWidth="1"/>
    <col min="1289" max="1289" width="5" style="166" customWidth="1"/>
    <col min="1290" max="1290" width="1.5703125" style="166" customWidth="1"/>
    <col min="1291" max="1291" width="11.85546875" style="166" customWidth="1"/>
    <col min="1292" max="1292" width="2.28515625" style="166" customWidth="1"/>
    <col min="1293" max="1293" width="4.140625" style="166" customWidth="1"/>
    <col min="1294" max="1294" width="12.42578125" style="166" customWidth="1"/>
    <col min="1295" max="1536" width="9.140625" style="166"/>
    <col min="1537" max="1537" width="4" style="166" customWidth="1"/>
    <col min="1538" max="1538" width="35.28515625" style="166" customWidth="1"/>
    <col min="1539" max="1539" width="7.42578125" style="166" customWidth="1"/>
    <col min="1540" max="1540" width="14.85546875" style="166" customWidth="1"/>
    <col min="1541" max="1541" width="6.28515625" style="166" customWidth="1"/>
    <col min="1542" max="1542" width="2.28515625" style="166" customWidth="1"/>
    <col min="1543" max="1543" width="5.42578125" style="166" customWidth="1"/>
    <col min="1544" max="1544" width="2.5703125" style="166" customWidth="1"/>
    <col min="1545" max="1545" width="5" style="166" customWidth="1"/>
    <col min="1546" max="1546" width="1.5703125" style="166" customWidth="1"/>
    <col min="1547" max="1547" width="11.85546875" style="166" customWidth="1"/>
    <col min="1548" max="1548" width="2.28515625" style="166" customWidth="1"/>
    <col min="1549" max="1549" width="4.140625" style="166" customWidth="1"/>
    <col min="1550" max="1550" width="12.42578125" style="166" customWidth="1"/>
    <col min="1551" max="1792" width="9.140625" style="166"/>
    <col min="1793" max="1793" width="4" style="166" customWidth="1"/>
    <col min="1794" max="1794" width="35.28515625" style="166" customWidth="1"/>
    <col min="1795" max="1795" width="7.42578125" style="166" customWidth="1"/>
    <col min="1796" max="1796" width="14.85546875" style="166" customWidth="1"/>
    <col min="1797" max="1797" width="6.28515625" style="166" customWidth="1"/>
    <col min="1798" max="1798" width="2.28515625" style="166" customWidth="1"/>
    <col min="1799" max="1799" width="5.42578125" style="166" customWidth="1"/>
    <col min="1800" max="1800" width="2.5703125" style="166" customWidth="1"/>
    <col min="1801" max="1801" width="5" style="166" customWidth="1"/>
    <col min="1802" max="1802" width="1.5703125" style="166" customWidth="1"/>
    <col min="1803" max="1803" width="11.85546875" style="166" customWidth="1"/>
    <col min="1804" max="1804" width="2.28515625" style="166" customWidth="1"/>
    <col min="1805" max="1805" width="4.140625" style="166" customWidth="1"/>
    <col min="1806" max="1806" width="12.42578125" style="166" customWidth="1"/>
    <col min="1807" max="2048" width="9.140625" style="166"/>
    <col min="2049" max="2049" width="4" style="166" customWidth="1"/>
    <col min="2050" max="2050" width="35.28515625" style="166" customWidth="1"/>
    <col min="2051" max="2051" width="7.42578125" style="166" customWidth="1"/>
    <col min="2052" max="2052" width="14.85546875" style="166" customWidth="1"/>
    <col min="2053" max="2053" width="6.28515625" style="166" customWidth="1"/>
    <col min="2054" max="2054" width="2.28515625" style="166" customWidth="1"/>
    <col min="2055" max="2055" width="5.42578125" style="166" customWidth="1"/>
    <col min="2056" max="2056" width="2.5703125" style="166" customWidth="1"/>
    <col min="2057" max="2057" width="5" style="166" customWidth="1"/>
    <col min="2058" max="2058" width="1.5703125" style="166" customWidth="1"/>
    <col min="2059" max="2059" width="11.85546875" style="166" customWidth="1"/>
    <col min="2060" max="2060" width="2.28515625" style="166" customWidth="1"/>
    <col min="2061" max="2061" width="4.140625" style="166" customWidth="1"/>
    <col min="2062" max="2062" width="12.42578125" style="166" customWidth="1"/>
    <col min="2063" max="2304" width="9.140625" style="166"/>
    <col min="2305" max="2305" width="4" style="166" customWidth="1"/>
    <col min="2306" max="2306" width="35.28515625" style="166" customWidth="1"/>
    <col min="2307" max="2307" width="7.42578125" style="166" customWidth="1"/>
    <col min="2308" max="2308" width="14.85546875" style="166" customWidth="1"/>
    <col min="2309" max="2309" width="6.28515625" style="166" customWidth="1"/>
    <col min="2310" max="2310" width="2.28515625" style="166" customWidth="1"/>
    <col min="2311" max="2311" width="5.42578125" style="166" customWidth="1"/>
    <col min="2312" max="2312" width="2.5703125" style="166" customWidth="1"/>
    <col min="2313" max="2313" width="5" style="166" customWidth="1"/>
    <col min="2314" max="2314" width="1.5703125" style="166" customWidth="1"/>
    <col min="2315" max="2315" width="11.85546875" style="166" customWidth="1"/>
    <col min="2316" max="2316" width="2.28515625" style="166" customWidth="1"/>
    <col min="2317" max="2317" width="4.140625" style="166" customWidth="1"/>
    <col min="2318" max="2318" width="12.42578125" style="166" customWidth="1"/>
    <col min="2319" max="2560" width="9.140625" style="166"/>
    <col min="2561" max="2561" width="4" style="166" customWidth="1"/>
    <col min="2562" max="2562" width="35.28515625" style="166" customWidth="1"/>
    <col min="2563" max="2563" width="7.42578125" style="166" customWidth="1"/>
    <col min="2564" max="2564" width="14.85546875" style="166" customWidth="1"/>
    <col min="2565" max="2565" width="6.28515625" style="166" customWidth="1"/>
    <col min="2566" max="2566" width="2.28515625" style="166" customWidth="1"/>
    <col min="2567" max="2567" width="5.42578125" style="166" customWidth="1"/>
    <col min="2568" max="2568" width="2.5703125" style="166" customWidth="1"/>
    <col min="2569" max="2569" width="5" style="166" customWidth="1"/>
    <col min="2570" max="2570" width="1.5703125" style="166" customWidth="1"/>
    <col min="2571" max="2571" width="11.85546875" style="166" customWidth="1"/>
    <col min="2572" max="2572" width="2.28515625" style="166" customWidth="1"/>
    <col min="2573" max="2573" width="4.140625" style="166" customWidth="1"/>
    <col min="2574" max="2574" width="12.42578125" style="166" customWidth="1"/>
    <col min="2575" max="2816" width="9.140625" style="166"/>
    <col min="2817" max="2817" width="4" style="166" customWidth="1"/>
    <col min="2818" max="2818" width="35.28515625" style="166" customWidth="1"/>
    <col min="2819" max="2819" width="7.42578125" style="166" customWidth="1"/>
    <col min="2820" max="2820" width="14.85546875" style="166" customWidth="1"/>
    <col min="2821" max="2821" width="6.28515625" style="166" customWidth="1"/>
    <col min="2822" max="2822" width="2.28515625" style="166" customWidth="1"/>
    <col min="2823" max="2823" width="5.42578125" style="166" customWidth="1"/>
    <col min="2824" max="2824" width="2.5703125" style="166" customWidth="1"/>
    <col min="2825" max="2825" width="5" style="166" customWidth="1"/>
    <col min="2826" max="2826" width="1.5703125" style="166" customWidth="1"/>
    <col min="2827" max="2827" width="11.85546875" style="166" customWidth="1"/>
    <col min="2828" max="2828" width="2.28515625" style="166" customWidth="1"/>
    <col min="2829" max="2829" width="4.140625" style="166" customWidth="1"/>
    <col min="2830" max="2830" width="12.42578125" style="166" customWidth="1"/>
    <col min="2831" max="3072" width="9.140625" style="166"/>
    <col min="3073" max="3073" width="4" style="166" customWidth="1"/>
    <col min="3074" max="3074" width="35.28515625" style="166" customWidth="1"/>
    <col min="3075" max="3075" width="7.42578125" style="166" customWidth="1"/>
    <col min="3076" max="3076" width="14.85546875" style="166" customWidth="1"/>
    <col min="3077" max="3077" width="6.28515625" style="166" customWidth="1"/>
    <col min="3078" max="3078" width="2.28515625" style="166" customWidth="1"/>
    <col min="3079" max="3079" width="5.42578125" style="166" customWidth="1"/>
    <col min="3080" max="3080" width="2.5703125" style="166" customWidth="1"/>
    <col min="3081" max="3081" width="5" style="166" customWidth="1"/>
    <col min="3082" max="3082" width="1.5703125" style="166" customWidth="1"/>
    <col min="3083" max="3083" width="11.85546875" style="166" customWidth="1"/>
    <col min="3084" max="3084" width="2.28515625" style="166" customWidth="1"/>
    <col min="3085" max="3085" width="4.140625" style="166" customWidth="1"/>
    <col min="3086" max="3086" width="12.42578125" style="166" customWidth="1"/>
    <col min="3087" max="3328" width="9.140625" style="166"/>
    <col min="3329" max="3329" width="4" style="166" customWidth="1"/>
    <col min="3330" max="3330" width="35.28515625" style="166" customWidth="1"/>
    <col min="3331" max="3331" width="7.42578125" style="166" customWidth="1"/>
    <col min="3332" max="3332" width="14.85546875" style="166" customWidth="1"/>
    <col min="3333" max="3333" width="6.28515625" style="166" customWidth="1"/>
    <col min="3334" max="3334" width="2.28515625" style="166" customWidth="1"/>
    <col min="3335" max="3335" width="5.42578125" style="166" customWidth="1"/>
    <col min="3336" max="3336" width="2.5703125" style="166" customWidth="1"/>
    <col min="3337" max="3337" width="5" style="166" customWidth="1"/>
    <col min="3338" max="3338" width="1.5703125" style="166" customWidth="1"/>
    <col min="3339" max="3339" width="11.85546875" style="166" customWidth="1"/>
    <col min="3340" max="3340" width="2.28515625" style="166" customWidth="1"/>
    <col min="3341" max="3341" width="4.140625" style="166" customWidth="1"/>
    <col min="3342" max="3342" width="12.42578125" style="166" customWidth="1"/>
    <col min="3343" max="3584" width="9.140625" style="166"/>
    <col min="3585" max="3585" width="4" style="166" customWidth="1"/>
    <col min="3586" max="3586" width="35.28515625" style="166" customWidth="1"/>
    <col min="3587" max="3587" width="7.42578125" style="166" customWidth="1"/>
    <col min="3588" max="3588" width="14.85546875" style="166" customWidth="1"/>
    <col min="3589" max="3589" width="6.28515625" style="166" customWidth="1"/>
    <col min="3590" max="3590" width="2.28515625" style="166" customWidth="1"/>
    <col min="3591" max="3591" width="5.42578125" style="166" customWidth="1"/>
    <col min="3592" max="3592" width="2.5703125" style="166" customWidth="1"/>
    <col min="3593" max="3593" width="5" style="166" customWidth="1"/>
    <col min="3594" max="3594" width="1.5703125" style="166" customWidth="1"/>
    <col min="3595" max="3595" width="11.85546875" style="166" customWidth="1"/>
    <col min="3596" max="3596" width="2.28515625" style="166" customWidth="1"/>
    <col min="3597" max="3597" width="4.140625" style="166" customWidth="1"/>
    <col min="3598" max="3598" width="12.42578125" style="166" customWidth="1"/>
    <col min="3599" max="3840" width="9.140625" style="166"/>
    <col min="3841" max="3841" width="4" style="166" customWidth="1"/>
    <col min="3842" max="3842" width="35.28515625" style="166" customWidth="1"/>
    <col min="3843" max="3843" width="7.42578125" style="166" customWidth="1"/>
    <col min="3844" max="3844" width="14.85546875" style="166" customWidth="1"/>
    <col min="3845" max="3845" width="6.28515625" style="166" customWidth="1"/>
    <col min="3846" max="3846" width="2.28515625" style="166" customWidth="1"/>
    <col min="3847" max="3847" width="5.42578125" style="166" customWidth="1"/>
    <col min="3848" max="3848" width="2.5703125" style="166" customWidth="1"/>
    <col min="3849" max="3849" width="5" style="166" customWidth="1"/>
    <col min="3850" max="3850" width="1.5703125" style="166" customWidth="1"/>
    <col min="3851" max="3851" width="11.85546875" style="166" customWidth="1"/>
    <col min="3852" max="3852" width="2.28515625" style="166" customWidth="1"/>
    <col min="3853" max="3853" width="4.140625" style="166" customWidth="1"/>
    <col min="3854" max="3854" width="12.42578125" style="166" customWidth="1"/>
    <col min="3855" max="4096" width="9.140625" style="166"/>
    <col min="4097" max="4097" width="4" style="166" customWidth="1"/>
    <col min="4098" max="4098" width="35.28515625" style="166" customWidth="1"/>
    <col min="4099" max="4099" width="7.42578125" style="166" customWidth="1"/>
    <col min="4100" max="4100" width="14.85546875" style="166" customWidth="1"/>
    <col min="4101" max="4101" width="6.28515625" style="166" customWidth="1"/>
    <col min="4102" max="4102" width="2.28515625" style="166" customWidth="1"/>
    <col min="4103" max="4103" width="5.42578125" style="166" customWidth="1"/>
    <col min="4104" max="4104" width="2.5703125" style="166" customWidth="1"/>
    <col min="4105" max="4105" width="5" style="166" customWidth="1"/>
    <col min="4106" max="4106" width="1.5703125" style="166" customWidth="1"/>
    <col min="4107" max="4107" width="11.85546875" style="166" customWidth="1"/>
    <col min="4108" max="4108" width="2.28515625" style="166" customWidth="1"/>
    <col min="4109" max="4109" width="4.140625" style="166" customWidth="1"/>
    <col min="4110" max="4110" width="12.42578125" style="166" customWidth="1"/>
    <col min="4111" max="4352" width="9.140625" style="166"/>
    <col min="4353" max="4353" width="4" style="166" customWidth="1"/>
    <col min="4354" max="4354" width="35.28515625" style="166" customWidth="1"/>
    <col min="4355" max="4355" width="7.42578125" style="166" customWidth="1"/>
    <col min="4356" max="4356" width="14.85546875" style="166" customWidth="1"/>
    <col min="4357" max="4357" width="6.28515625" style="166" customWidth="1"/>
    <col min="4358" max="4358" width="2.28515625" style="166" customWidth="1"/>
    <col min="4359" max="4359" width="5.42578125" style="166" customWidth="1"/>
    <col min="4360" max="4360" width="2.5703125" style="166" customWidth="1"/>
    <col min="4361" max="4361" width="5" style="166" customWidth="1"/>
    <col min="4362" max="4362" width="1.5703125" style="166" customWidth="1"/>
    <col min="4363" max="4363" width="11.85546875" style="166" customWidth="1"/>
    <col min="4364" max="4364" width="2.28515625" style="166" customWidth="1"/>
    <col min="4365" max="4365" width="4.140625" style="166" customWidth="1"/>
    <col min="4366" max="4366" width="12.42578125" style="166" customWidth="1"/>
    <col min="4367" max="4608" width="9.140625" style="166"/>
    <col min="4609" max="4609" width="4" style="166" customWidth="1"/>
    <col min="4610" max="4610" width="35.28515625" style="166" customWidth="1"/>
    <col min="4611" max="4611" width="7.42578125" style="166" customWidth="1"/>
    <col min="4612" max="4612" width="14.85546875" style="166" customWidth="1"/>
    <col min="4613" max="4613" width="6.28515625" style="166" customWidth="1"/>
    <col min="4614" max="4614" width="2.28515625" style="166" customWidth="1"/>
    <col min="4615" max="4615" width="5.42578125" style="166" customWidth="1"/>
    <col min="4616" max="4616" width="2.5703125" style="166" customWidth="1"/>
    <col min="4617" max="4617" width="5" style="166" customWidth="1"/>
    <col min="4618" max="4618" width="1.5703125" style="166" customWidth="1"/>
    <col min="4619" max="4619" width="11.85546875" style="166" customWidth="1"/>
    <col min="4620" max="4620" width="2.28515625" style="166" customWidth="1"/>
    <col min="4621" max="4621" width="4.140625" style="166" customWidth="1"/>
    <col min="4622" max="4622" width="12.42578125" style="166" customWidth="1"/>
    <col min="4623" max="4864" width="9.140625" style="166"/>
    <col min="4865" max="4865" width="4" style="166" customWidth="1"/>
    <col min="4866" max="4866" width="35.28515625" style="166" customWidth="1"/>
    <col min="4867" max="4867" width="7.42578125" style="166" customWidth="1"/>
    <col min="4868" max="4868" width="14.85546875" style="166" customWidth="1"/>
    <col min="4869" max="4869" width="6.28515625" style="166" customWidth="1"/>
    <col min="4870" max="4870" width="2.28515625" style="166" customWidth="1"/>
    <col min="4871" max="4871" width="5.42578125" style="166" customWidth="1"/>
    <col min="4872" max="4872" width="2.5703125" style="166" customWidth="1"/>
    <col min="4873" max="4873" width="5" style="166" customWidth="1"/>
    <col min="4874" max="4874" width="1.5703125" style="166" customWidth="1"/>
    <col min="4875" max="4875" width="11.85546875" style="166" customWidth="1"/>
    <col min="4876" max="4876" width="2.28515625" style="166" customWidth="1"/>
    <col min="4877" max="4877" width="4.140625" style="166" customWidth="1"/>
    <col min="4878" max="4878" width="12.42578125" style="166" customWidth="1"/>
    <col min="4879" max="5120" width="9.140625" style="166"/>
    <col min="5121" max="5121" width="4" style="166" customWidth="1"/>
    <col min="5122" max="5122" width="35.28515625" style="166" customWidth="1"/>
    <col min="5123" max="5123" width="7.42578125" style="166" customWidth="1"/>
    <col min="5124" max="5124" width="14.85546875" style="166" customWidth="1"/>
    <col min="5125" max="5125" width="6.28515625" style="166" customWidth="1"/>
    <col min="5126" max="5126" width="2.28515625" style="166" customWidth="1"/>
    <col min="5127" max="5127" width="5.42578125" style="166" customWidth="1"/>
    <col min="5128" max="5128" width="2.5703125" style="166" customWidth="1"/>
    <col min="5129" max="5129" width="5" style="166" customWidth="1"/>
    <col min="5130" max="5130" width="1.5703125" style="166" customWidth="1"/>
    <col min="5131" max="5131" width="11.85546875" style="166" customWidth="1"/>
    <col min="5132" max="5132" width="2.28515625" style="166" customWidth="1"/>
    <col min="5133" max="5133" width="4.140625" style="166" customWidth="1"/>
    <col min="5134" max="5134" width="12.42578125" style="166" customWidth="1"/>
    <col min="5135" max="5376" width="9.140625" style="166"/>
    <col min="5377" max="5377" width="4" style="166" customWidth="1"/>
    <col min="5378" max="5378" width="35.28515625" style="166" customWidth="1"/>
    <col min="5379" max="5379" width="7.42578125" style="166" customWidth="1"/>
    <col min="5380" max="5380" width="14.85546875" style="166" customWidth="1"/>
    <col min="5381" max="5381" width="6.28515625" style="166" customWidth="1"/>
    <col min="5382" max="5382" width="2.28515625" style="166" customWidth="1"/>
    <col min="5383" max="5383" width="5.42578125" style="166" customWidth="1"/>
    <col min="5384" max="5384" width="2.5703125" style="166" customWidth="1"/>
    <col min="5385" max="5385" width="5" style="166" customWidth="1"/>
    <col min="5386" max="5386" width="1.5703125" style="166" customWidth="1"/>
    <col min="5387" max="5387" width="11.85546875" style="166" customWidth="1"/>
    <col min="5388" max="5388" width="2.28515625" style="166" customWidth="1"/>
    <col min="5389" max="5389" width="4.140625" style="166" customWidth="1"/>
    <col min="5390" max="5390" width="12.42578125" style="166" customWidth="1"/>
    <col min="5391" max="5632" width="9.140625" style="166"/>
    <col min="5633" max="5633" width="4" style="166" customWidth="1"/>
    <col min="5634" max="5634" width="35.28515625" style="166" customWidth="1"/>
    <col min="5635" max="5635" width="7.42578125" style="166" customWidth="1"/>
    <col min="5636" max="5636" width="14.85546875" style="166" customWidth="1"/>
    <col min="5637" max="5637" width="6.28515625" style="166" customWidth="1"/>
    <col min="5638" max="5638" width="2.28515625" style="166" customWidth="1"/>
    <col min="5639" max="5639" width="5.42578125" style="166" customWidth="1"/>
    <col min="5640" max="5640" width="2.5703125" style="166" customWidth="1"/>
    <col min="5641" max="5641" width="5" style="166" customWidth="1"/>
    <col min="5642" max="5642" width="1.5703125" style="166" customWidth="1"/>
    <col min="5643" max="5643" width="11.85546875" style="166" customWidth="1"/>
    <col min="5644" max="5644" width="2.28515625" style="166" customWidth="1"/>
    <col min="5645" max="5645" width="4.140625" style="166" customWidth="1"/>
    <col min="5646" max="5646" width="12.42578125" style="166" customWidth="1"/>
    <col min="5647" max="5888" width="9.140625" style="166"/>
    <col min="5889" max="5889" width="4" style="166" customWidth="1"/>
    <col min="5890" max="5890" width="35.28515625" style="166" customWidth="1"/>
    <col min="5891" max="5891" width="7.42578125" style="166" customWidth="1"/>
    <col min="5892" max="5892" width="14.85546875" style="166" customWidth="1"/>
    <col min="5893" max="5893" width="6.28515625" style="166" customWidth="1"/>
    <col min="5894" max="5894" width="2.28515625" style="166" customWidth="1"/>
    <col min="5895" max="5895" width="5.42578125" style="166" customWidth="1"/>
    <col min="5896" max="5896" width="2.5703125" style="166" customWidth="1"/>
    <col min="5897" max="5897" width="5" style="166" customWidth="1"/>
    <col min="5898" max="5898" width="1.5703125" style="166" customWidth="1"/>
    <col min="5899" max="5899" width="11.85546875" style="166" customWidth="1"/>
    <col min="5900" max="5900" width="2.28515625" style="166" customWidth="1"/>
    <col min="5901" max="5901" width="4.140625" style="166" customWidth="1"/>
    <col min="5902" max="5902" width="12.42578125" style="166" customWidth="1"/>
    <col min="5903" max="6144" width="9.140625" style="166"/>
    <col min="6145" max="6145" width="4" style="166" customWidth="1"/>
    <col min="6146" max="6146" width="35.28515625" style="166" customWidth="1"/>
    <col min="6147" max="6147" width="7.42578125" style="166" customWidth="1"/>
    <col min="6148" max="6148" width="14.85546875" style="166" customWidth="1"/>
    <col min="6149" max="6149" width="6.28515625" style="166" customWidth="1"/>
    <col min="6150" max="6150" width="2.28515625" style="166" customWidth="1"/>
    <col min="6151" max="6151" width="5.42578125" style="166" customWidth="1"/>
    <col min="6152" max="6152" width="2.5703125" style="166" customWidth="1"/>
    <col min="6153" max="6153" width="5" style="166" customWidth="1"/>
    <col min="6154" max="6154" width="1.5703125" style="166" customWidth="1"/>
    <col min="6155" max="6155" width="11.85546875" style="166" customWidth="1"/>
    <col min="6156" max="6156" width="2.28515625" style="166" customWidth="1"/>
    <col min="6157" max="6157" width="4.140625" style="166" customWidth="1"/>
    <col min="6158" max="6158" width="12.42578125" style="166" customWidth="1"/>
    <col min="6159" max="6400" width="9.140625" style="166"/>
    <col min="6401" max="6401" width="4" style="166" customWidth="1"/>
    <col min="6402" max="6402" width="35.28515625" style="166" customWidth="1"/>
    <col min="6403" max="6403" width="7.42578125" style="166" customWidth="1"/>
    <col min="6404" max="6404" width="14.85546875" style="166" customWidth="1"/>
    <col min="6405" max="6405" width="6.28515625" style="166" customWidth="1"/>
    <col min="6406" max="6406" width="2.28515625" style="166" customWidth="1"/>
    <col min="6407" max="6407" width="5.42578125" style="166" customWidth="1"/>
    <col min="6408" max="6408" width="2.5703125" style="166" customWidth="1"/>
    <col min="6409" max="6409" width="5" style="166" customWidth="1"/>
    <col min="6410" max="6410" width="1.5703125" style="166" customWidth="1"/>
    <col min="6411" max="6411" width="11.85546875" style="166" customWidth="1"/>
    <col min="6412" max="6412" width="2.28515625" style="166" customWidth="1"/>
    <col min="6413" max="6413" width="4.140625" style="166" customWidth="1"/>
    <col min="6414" max="6414" width="12.42578125" style="166" customWidth="1"/>
    <col min="6415" max="6656" width="9.140625" style="166"/>
    <col min="6657" max="6657" width="4" style="166" customWidth="1"/>
    <col min="6658" max="6658" width="35.28515625" style="166" customWidth="1"/>
    <col min="6659" max="6659" width="7.42578125" style="166" customWidth="1"/>
    <col min="6660" max="6660" width="14.85546875" style="166" customWidth="1"/>
    <col min="6661" max="6661" width="6.28515625" style="166" customWidth="1"/>
    <col min="6662" max="6662" width="2.28515625" style="166" customWidth="1"/>
    <col min="6663" max="6663" width="5.42578125" style="166" customWidth="1"/>
    <col min="6664" max="6664" width="2.5703125" style="166" customWidth="1"/>
    <col min="6665" max="6665" width="5" style="166" customWidth="1"/>
    <col min="6666" max="6666" width="1.5703125" style="166" customWidth="1"/>
    <col min="6667" max="6667" width="11.85546875" style="166" customWidth="1"/>
    <col min="6668" max="6668" width="2.28515625" style="166" customWidth="1"/>
    <col min="6669" max="6669" width="4.140625" style="166" customWidth="1"/>
    <col min="6670" max="6670" width="12.42578125" style="166" customWidth="1"/>
    <col min="6671" max="6912" width="9.140625" style="166"/>
    <col min="6913" max="6913" width="4" style="166" customWidth="1"/>
    <col min="6914" max="6914" width="35.28515625" style="166" customWidth="1"/>
    <col min="6915" max="6915" width="7.42578125" style="166" customWidth="1"/>
    <col min="6916" max="6916" width="14.85546875" style="166" customWidth="1"/>
    <col min="6917" max="6917" width="6.28515625" style="166" customWidth="1"/>
    <col min="6918" max="6918" width="2.28515625" style="166" customWidth="1"/>
    <col min="6919" max="6919" width="5.42578125" style="166" customWidth="1"/>
    <col min="6920" max="6920" width="2.5703125" style="166" customWidth="1"/>
    <col min="6921" max="6921" width="5" style="166" customWidth="1"/>
    <col min="6922" max="6922" width="1.5703125" style="166" customWidth="1"/>
    <col min="6923" max="6923" width="11.85546875" style="166" customWidth="1"/>
    <col min="6924" max="6924" width="2.28515625" style="166" customWidth="1"/>
    <col min="6925" max="6925" width="4.140625" style="166" customWidth="1"/>
    <col min="6926" max="6926" width="12.42578125" style="166" customWidth="1"/>
    <col min="6927" max="7168" width="9.140625" style="166"/>
    <col min="7169" max="7169" width="4" style="166" customWidth="1"/>
    <col min="7170" max="7170" width="35.28515625" style="166" customWidth="1"/>
    <col min="7171" max="7171" width="7.42578125" style="166" customWidth="1"/>
    <col min="7172" max="7172" width="14.85546875" style="166" customWidth="1"/>
    <col min="7173" max="7173" width="6.28515625" style="166" customWidth="1"/>
    <col min="7174" max="7174" width="2.28515625" style="166" customWidth="1"/>
    <col min="7175" max="7175" width="5.42578125" style="166" customWidth="1"/>
    <col min="7176" max="7176" width="2.5703125" style="166" customWidth="1"/>
    <col min="7177" max="7177" width="5" style="166" customWidth="1"/>
    <col min="7178" max="7178" width="1.5703125" style="166" customWidth="1"/>
    <col min="7179" max="7179" width="11.85546875" style="166" customWidth="1"/>
    <col min="7180" max="7180" width="2.28515625" style="166" customWidth="1"/>
    <col min="7181" max="7181" width="4.140625" style="166" customWidth="1"/>
    <col min="7182" max="7182" width="12.42578125" style="166" customWidth="1"/>
    <col min="7183" max="7424" width="9.140625" style="166"/>
    <col min="7425" max="7425" width="4" style="166" customWidth="1"/>
    <col min="7426" max="7426" width="35.28515625" style="166" customWidth="1"/>
    <col min="7427" max="7427" width="7.42578125" style="166" customWidth="1"/>
    <col min="7428" max="7428" width="14.85546875" style="166" customWidth="1"/>
    <col min="7429" max="7429" width="6.28515625" style="166" customWidth="1"/>
    <col min="7430" max="7430" width="2.28515625" style="166" customWidth="1"/>
    <col min="7431" max="7431" width="5.42578125" style="166" customWidth="1"/>
    <col min="7432" max="7432" width="2.5703125" style="166" customWidth="1"/>
    <col min="7433" max="7433" width="5" style="166" customWidth="1"/>
    <col min="7434" max="7434" width="1.5703125" style="166" customWidth="1"/>
    <col min="7435" max="7435" width="11.85546875" style="166" customWidth="1"/>
    <col min="7436" max="7436" width="2.28515625" style="166" customWidth="1"/>
    <col min="7437" max="7437" width="4.140625" style="166" customWidth="1"/>
    <col min="7438" max="7438" width="12.42578125" style="166" customWidth="1"/>
    <col min="7439" max="7680" width="9.140625" style="166"/>
    <col min="7681" max="7681" width="4" style="166" customWidth="1"/>
    <col min="7682" max="7682" width="35.28515625" style="166" customWidth="1"/>
    <col min="7683" max="7683" width="7.42578125" style="166" customWidth="1"/>
    <col min="7684" max="7684" width="14.85546875" style="166" customWidth="1"/>
    <col min="7685" max="7685" width="6.28515625" style="166" customWidth="1"/>
    <col min="7686" max="7686" width="2.28515625" style="166" customWidth="1"/>
    <col min="7687" max="7687" width="5.42578125" style="166" customWidth="1"/>
    <col min="7688" max="7688" width="2.5703125" style="166" customWidth="1"/>
    <col min="7689" max="7689" width="5" style="166" customWidth="1"/>
    <col min="7690" max="7690" width="1.5703125" style="166" customWidth="1"/>
    <col min="7691" max="7691" width="11.85546875" style="166" customWidth="1"/>
    <col min="7692" max="7692" width="2.28515625" style="166" customWidth="1"/>
    <col min="7693" max="7693" width="4.140625" style="166" customWidth="1"/>
    <col min="7694" max="7694" width="12.42578125" style="166" customWidth="1"/>
    <col min="7695" max="7936" width="9.140625" style="166"/>
    <col min="7937" max="7937" width="4" style="166" customWidth="1"/>
    <col min="7938" max="7938" width="35.28515625" style="166" customWidth="1"/>
    <col min="7939" max="7939" width="7.42578125" style="166" customWidth="1"/>
    <col min="7940" max="7940" width="14.85546875" style="166" customWidth="1"/>
    <col min="7941" max="7941" width="6.28515625" style="166" customWidth="1"/>
    <col min="7942" max="7942" width="2.28515625" style="166" customWidth="1"/>
    <col min="7943" max="7943" width="5.42578125" style="166" customWidth="1"/>
    <col min="7944" max="7944" width="2.5703125" style="166" customWidth="1"/>
    <col min="7945" max="7945" width="5" style="166" customWidth="1"/>
    <col min="7946" max="7946" width="1.5703125" style="166" customWidth="1"/>
    <col min="7947" max="7947" width="11.85546875" style="166" customWidth="1"/>
    <col min="7948" max="7948" width="2.28515625" style="166" customWidth="1"/>
    <col min="7949" max="7949" width="4.140625" style="166" customWidth="1"/>
    <col min="7950" max="7950" width="12.42578125" style="166" customWidth="1"/>
    <col min="7951" max="8192" width="9.140625" style="166"/>
    <col min="8193" max="8193" width="4" style="166" customWidth="1"/>
    <col min="8194" max="8194" width="35.28515625" style="166" customWidth="1"/>
    <col min="8195" max="8195" width="7.42578125" style="166" customWidth="1"/>
    <col min="8196" max="8196" width="14.85546875" style="166" customWidth="1"/>
    <col min="8197" max="8197" width="6.28515625" style="166" customWidth="1"/>
    <col min="8198" max="8198" width="2.28515625" style="166" customWidth="1"/>
    <col min="8199" max="8199" width="5.42578125" style="166" customWidth="1"/>
    <col min="8200" max="8200" width="2.5703125" style="166" customWidth="1"/>
    <col min="8201" max="8201" width="5" style="166" customWidth="1"/>
    <col min="8202" max="8202" width="1.5703125" style="166" customWidth="1"/>
    <col min="8203" max="8203" width="11.85546875" style="166" customWidth="1"/>
    <col min="8204" max="8204" width="2.28515625" style="166" customWidth="1"/>
    <col min="8205" max="8205" width="4.140625" style="166" customWidth="1"/>
    <col min="8206" max="8206" width="12.42578125" style="166" customWidth="1"/>
    <col min="8207" max="8448" width="9.140625" style="166"/>
    <col min="8449" max="8449" width="4" style="166" customWidth="1"/>
    <col min="8450" max="8450" width="35.28515625" style="166" customWidth="1"/>
    <col min="8451" max="8451" width="7.42578125" style="166" customWidth="1"/>
    <col min="8452" max="8452" width="14.85546875" style="166" customWidth="1"/>
    <col min="8453" max="8453" width="6.28515625" style="166" customWidth="1"/>
    <col min="8454" max="8454" width="2.28515625" style="166" customWidth="1"/>
    <col min="8455" max="8455" width="5.42578125" style="166" customWidth="1"/>
    <col min="8456" max="8456" width="2.5703125" style="166" customWidth="1"/>
    <col min="8457" max="8457" width="5" style="166" customWidth="1"/>
    <col min="8458" max="8458" width="1.5703125" style="166" customWidth="1"/>
    <col min="8459" max="8459" width="11.85546875" style="166" customWidth="1"/>
    <col min="8460" max="8460" width="2.28515625" style="166" customWidth="1"/>
    <col min="8461" max="8461" width="4.140625" style="166" customWidth="1"/>
    <col min="8462" max="8462" width="12.42578125" style="166" customWidth="1"/>
    <col min="8463" max="8704" width="9.140625" style="166"/>
    <col min="8705" max="8705" width="4" style="166" customWidth="1"/>
    <col min="8706" max="8706" width="35.28515625" style="166" customWidth="1"/>
    <col min="8707" max="8707" width="7.42578125" style="166" customWidth="1"/>
    <col min="8708" max="8708" width="14.85546875" style="166" customWidth="1"/>
    <col min="8709" max="8709" width="6.28515625" style="166" customWidth="1"/>
    <col min="8710" max="8710" width="2.28515625" style="166" customWidth="1"/>
    <col min="8711" max="8711" width="5.42578125" style="166" customWidth="1"/>
    <col min="8712" max="8712" width="2.5703125" style="166" customWidth="1"/>
    <col min="8713" max="8713" width="5" style="166" customWidth="1"/>
    <col min="8714" max="8714" width="1.5703125" style="166" customWidth="1"/>
    <col min="8715" max="8715" width="11.85546875" style="166" customWidth="1"/>
    <col min="8716" max="8716" width="2.28515625" style="166" customWidth="1"/>
    <col min="8717" max="8717" width="4.140625" style="166" customWidth="1"/>
    <col min="8718" max="8718" width="12.42578125" style="166" customWidth="1"/>
    <col min="8719" max="8960" width="9.140625" style="166"/>
    <col min="8961" max="8961" width="4" style="166" customWidth="1"/>
    <col min="8962" max="8962" width="35.28515625" style="166" customWidth="1"/>
    <col min="8963" max="8963" width="7.42578125" style="166" customWidth="1"/>
    <col min="8964" max="8964" width="14.85546875" style="166" customWidth="1"/>
    <col min="8965" max="8965" width="6.28515625" style="166" customWidth="1"/>
    <col min="8966" max="8966" width="2.28515625" style="166" customWidth="1"/>
    <col min="8967" max="8967" width="5.42578125" style="166" customWidth="1"/>
    <col min="8968" max="8968" width="2.5703125" style="166" customWidth="1"/>
    <col min="8969" max="8969" width="5" style="166" customWidth="1"/>
    <col min="8970" max="8970" width="1.5703125" style="166" customWidth="1"/>
    <col min="8971" max="8971" width="11.85546875" style="166" customWidth="1"/>
    <col min="8972" max="8972" width="2.28515625" style="166" customWidth="1"/>
    <col min="8973" max="8973" width="4.140625" style="166" customWidth="1"/>
    <col min="8974" max="8974" width="12.42578125" style="166" customWidth="1"/>
    <col min="8975" max="9216" width="9.140625" style="166"/>
    <col min="9217" max="9217" width="4" style="166" customWidth="1"/>
    <col min="9218" max="9218" width="35.28515625" style="166" customWidth="1"/>
    <col min="9219" max="9219" width="7.42578125" style="166" customWidth="1"/>
    <col min="9220" max="9220" width="14.85546875" style="166" customWidth="1"/>
    <col min="9221" max="9221" width="6.28515625" style="166" customWidth="1"/>
    <col min="9222" max="9222" width="2.28515625" style="166" customWidth="1"/>
    <col min="9223" max="9223" width="5.42578125" style="166" customWidth="1"/>
    <col min="9224" max="9224" width="2.5703125" style="166" customWidth="1"/>
    <col min="9225" max="9225" width="5" style="166" customWidth="1"/>
    <col min="9226" max="9226" width="1.5703125" style="166" customWidth="1"/>
    <col min="9227" max="9227" width="11.85546875" style="166" customWidth="1"/>
    <col min="9228" max="9228" width="2.28515625" style="166" customWidth="1"/>
    <col min="9229" max="9229" width="4.140625" style="166" customWidth="1"/>
    <col min="9230" max="9230" width="12.42578125" style="166" customWidth="1"/>
    <col min="9231" max="9472" width="9.140625" style="166"/>
    <col min="9473" max="9473" width="4" style="166" customWidth="1"/>
    <col min="9474" max="9474" width="35.28515625" style="166" customWidth="1"/>
    <col min="9475" max="9475" width="7.42578125" style="166" customWidth="1"/>
    <col min="9476" max="9476" width="14.85546875" style="166" customWidth="1"/>
    <col min="9477" max="9477" width="6.28515625" style="166" customWidth="1"/>
    <col min="9478" max="9478" width="2.28515625" style="166" customWidth="1"/>
    <col min="9479" max="9479" width="5.42578125" style="166" customWidth="1"/>
    <col min="9480" max="9480" width="2.5703125" style="166" customWidth="1"/>
    <col min="9481" max="9481" width="5" style="166" customWidth="1"/>
    <col min="9482" max="9482" width="1.5703125" style="166" customWidth="1"/>
    <col min="9483" max="9483" width="11.85546875" style="166" customWidth="1"/>
    <col min="9484" max="9484" width="2.28515625" style="166" customWidth="1"/>
    <col min="9485" max="9485" width="4.140625" style="166" customWidth="1"/>
    <col min="9486" max="9486" width="12.42578125" style="166" customWidth="1"/>
    <col min="9487" max="9728" width="9.140625" style="166"/>
    <col min="9729" max="9729" width="4" style="166" customWidth="1"/>
    <col min="9730" max="9730" width="35.28515625" style="166" customWidth="1"/>
    <col min="9731" max="9731" width="7.42578125" style="166" customWidth="1"/>
    <col min="9732" max="9732" width="14.85546875" style="166" customWidth="1"/>
    <col min="9733" max="9733" width="6.28515625" style="166" customWidth="1"/>
    <col min="9734" max="9734" width="2.28515625" style="166" customWidth="1"/>
    <col min="9735" max="9735" width="5.42578125" style="166" customWidth="1"/>
    <col min="9736" max="9736" width="2.5703125" style="166" customWidth="1"/>
    <col min="9737" max="9737" width="5" style="166" customWidth="1"/>
    <col min="9738" max="9738" width="1.5703125" style="166" customWidth="1"/>
    <col min="9739" max="9739" width="11.85546875" style="166" customWidth="1"/>
    <col min="9740" max="9740" width="2.28515625" style="166" customWidth="1"/>
    <col min="9741" max="9741" width="4.140625" style="166" customWidth="1"/>
    <col min="9742" max="9742" width="12.42578125" style="166" customWidth="1"/>
    <col min="9743" max="9984" width="9.140625" style="166"/>
    <col min="9985" max="9985" width="4" style="166" customWidth="1"/>
    <col min="9986" max="9986" width="35.28515625" style="166" customWidth="1"/>
    <col min="9987" max="9987" width="7.42578125" style="166" customWidth="1"/>
    <col min="9988" max="9988" width="14.85546875" style="166" customWidth="1"/>
    <col min="9989" max="9989" width="6.28515625" style="166" customWidth="1"/>
    <col min="9990" max="9990" width="2.28515625" style="166" customWidth="1"/>
    <col min="9991" max="9991" width="5.42578125" style="166" customWidth="1"/>
    <col min="9992" max="9992" width="2.5703125" style="166" customWidth="1"/>
    <col min="9993" max="9993" width="5" style="166" customWidth="1"/>
    <col min="9994" max="9994" width="1.5703125" style="166" customWidth="1"/>
    <col min="9995" max="9995" width="11.85546875" style="166" customWidth="1"/>
    <col min="9996" max="9996" width="2.28515625" style="166" customWidth="1"/>
    <col min="9997" max="9997" width="4.140625" style="166" customWidth="1"/>
    <col min="9998" max="9998" width="12.42578125" style="166" customWidth="1"/>
    <col min="9999" max="10240" width="9.140625" style="166"/>
    <col min="10241" max="10241" width="4" style="166" customWidth="1"/>
    <col min="10242" max="10242" width="35.28515625" style="166" customWidth="1"/>
    <col min="10243" max="10243" width="7.42578125" style="166" customWidth="1"/>
    <col min="10244" max="10244" width="14.85546875" style="166" customWidth="1"/>
    <col min="10245" max="10245" width="6.28515625" style="166" customWidth="1"/>
    <col min="10246" max="10246" width="2.28515625" style="166" customWidth="1"/>
    <col min="10247" max="10247" width="5.42578125" style="166" customWidth="1"/>
    <col min="10248" max="10248" width="2.5703125" style="166" customWidth="1"/>
    <col min="10249" max="10249" width="5" style="166" customWidth="1"/>
    <col min="10250" max="10250" width="1.5703125" style="166" customWidth="1"/>
    <col min="10251" max="10251" width="11.85546875" style="166" customWidth="1"/>
    <col min="10252" max="10252" width="2.28515625" style="166" customWidth="1"/>
    <col min="10253" max="10253" width="4.140625" style="166" customWidth="1"/>
    <col min="10254" max="10254" width="12.42578125" style="166" customWidth="1"/>
    <col min="10255" max="10496" width="9.140625" style="166"/>
    <col min="10497" max="10497" width="4" style="166" customWidth="1"/>
    <col min="10498" max="10498" width="35.28515625" style="166" customWidth="1"/>
    <col min="10499" max="10499" width="7.42578125" style="166" customWidth="1"/>
    <col min="10500" max="10500" width="14.85546875" style="166" customWidth="1"/>
    <col min="10501" max="10501" width="6.28515625" style="166" customWidth="1"/>
    <col min="10502" max="10502" width="2.28515625" style="166" customWidth="1"/>
    <col min="10503" max="10503" width="5.42578125" style="166" customWidth="1"/>
    <col min="10504" max="10504" width="2.5703125" style="166" customWidth="1"/>
    <col min="10505" max="10505" width="5" style="166" customWidth="1"/>
    <col min="10506" max="10506" width="1.5703125" style="166" customWidth="1"/>
    <col min="10507" max="10507" width="11.85546875" style="166" customWidth="1"/>
    <col min="10508" max="10508" width="2.28515625" style="166" customWidth="1"/>
    <col min="10509" max="10509" width="4.140625" style="166" customWidth="1"/>
    <col min="10510" max="10510" width="12.42578125" style="166" customWidth="1"/>
    <col min="10511" max="10752" width="9.140625" style="166"/>
    <col min="10753" max="10753" width="4" style="166" customWidth="1"/>
    <col min="10754" max="10754" width="35.28515625" style="166" customWidth="1"/>
    <col min="10755" max="10755" width="7.42578125" style="166" customWidth="1"/>
    <col min="10756" max="10756" width="14.85546875" style="166" customWidth="1"/>
    <col min="10757" max="10757" width="6.28515625" style="166" customWidth="1"/>
    <col min="10758" max="10758" width="2.28515625" style="166" customWidth="1"/>
    <col min="10759" max="10759" width="5.42578125" style="166" customWidth="1"/>
    <col min="10760" max="10760" width="2.5703125" style="166" customWidth="1"/>
    <col min="10761" max="10761" width="5" style="166" customWidth="1"/>
    <col min="10762" max="10762" width="1.5703125" style="166" customWidth="1"/>
    <col min="10763" max="10763" width="11.85546875" style="166" customWidth="1"/>
    <col min="10764" max="10764" width="2.28515625" style="166" customWidth="1"/>
    <col min="10765" max="10765" width="4.140625" style="166" customWidth="1"/>
    <col min="10766" max="10766" width="12.42578125" style="166" customWidth="1"/>
    <col min="10767" max="11008" width="9.140625" style="166"/>
    <col min="11009" max="11009" width="4" style="166" customWidth="1"/>
    <col min="11010" max="11010" width="35.28515625" style="166" customWidth="1"/>
    <col min="11011" max="11011" width="7.42578125" style="166" customWidth="1"/>
    <col min="11012" max="11012" width="14.85546875" style="166" customWidth="1"/>
    <col min="11013" max="11013" width="6.28515625" style="166" customWidth="1"/>
    <col min="11014" max="11014" width="2.28515625" style="166" customWidth="1"/>
    <col min="11015" max="11015" width="5.42578125" style="166" customWidth="1"/>
    <col min="11016" max="11016" width="2.5703125" style="166" customWidth="1"/>
    <col min="11017" max="11017" width="5" style="166" customWidth="1"/>
    <col min="11018" max="11018" width="1.5703125" style="166" customWidth="1"/>
    <col min="11019" max="11019" width="11.85546875" style="166" customWidth="1"/>
    <col min="11020" max="11020" width="2.28515625" style="166" customWidth="1"/>
    <col min="11021" max="11021" width="4.140625" style="166" customWidth="1"/>
    <col min="11022" max="11022" width="12.42578125" style="166" customWidth="1"/>
    <col min="11023" max="11264" width="9.140625" style="166"/>
    <col min="11265" max="11265" width="4" style="166" customWidth="1"/>
    <col min="11266" max="11266" width="35.28515625" style="166" customWidth="1"/>
    <col min="11267" max="11267" width="7.42578125" style="166" customWidth="1"/>
    <col min="11268" max="11268" width="14.85546875" style="166" customWidth="1"/>
    <col min="11269" max="11269" width="6.28515625" style="166" customWidth="1"/>
    <col min="11270" max="11270" width="2.28515625" style="166" customWidth="1"/>
    <col min="11271" max="11271" width="5.42578125" style="166" customWidth="1"/>
    <col min="11272" max="11272" width="2.5703125" style="166" customWidth="1"/>
    <col min="11273" max="11273" width="5" style="166" customWidth="1"/>
    <col min="11274" max="11274" width="1.5703125" style="166" customWidth="1"/>
    <col min="11275" max="11275" width="11.85546875" style="166" customWidth="1"/>
    <col min="11276" max="11276" width="2.28515625" style="166" customWidth="1"/>
    <col min="11277" max="11277" width="4.140625" style="166" customWidth="1"/>
    <col min="11278" max="11278" width="12.42578125" style="166" customWidth="1"/>
    <col min="11279" max="11520" width="9.140625" style="166"/>
    <col min="11521" max="11521" width="4" style="166" customWidth="1"/>
    <col min="11522" max="11522" width="35.28515625" style="166" customWidth="1"/>
    <col min="11523" max="11523" width="7.42578125" style="166" customWidth="1"/>
    <col min="11524" max="11524" width="14.85546875" style="166" customWidth="1"/>
    <col min="11525" max="11525" width="6.28515625" style="166" customWidth="1"/>
    <col min="11526" max="11526" width="2.28515625" style="166" customWidth="1"/>
    <col min="11527" max="11527" width="5.42578125" style="166" customWidth="1"/>
    <col min="11528" max="11528" width="2.5703125" style="166" customWidth="1"/>
    <col min="11529" max="11529" width="5" style="166" customWidth="1"/>
    <col min="11530" max="11530" width="1.5703125" style="166" customWidth="1"/>
    <col min="11531" max="11531" width="11.85546875" style="166" customWidth="1"/>
    <col min="11532" max="11532" width="2.28515625" style="166" customWidth="1"/>
    <col min="11533" max="11533" width="4.140625" style="166" customWidth="1"/>
    <col min="11534" max="11534" width="12.42578125" style="166" customWidth="1"/>
    <col min="11535" max="11776" width="9.140625" style="166"/>
    <col min="11777" max="11777" width="4" style="166" customWidth="1"/>
    <col min="11778" max="11778" width="35.28515625" style="166" customWidth="1"/>
    <col min="11779" max="11779" width="7.42578125" style="166" customWidth="1"/>
    <col min="11780" max="11780" width="14.85546875" style="166" customWidth="1"/>
    <col min="11781" max="11781" width="6.28515625" style="166" customWidth="1"/>
    <col min="11782" max="11782" width="2.28515625" style="166" customWidth="1"/>
    <col min="11783" max="11783" width="5.42578125" style="166" customWidth="1"/>
    <col min="11784" max="11784" width="2.5703125" style="166" customWidth="1"/>
    <col min="11785" max="11785" width="5" style="166" customWidth="1"/>
    <col min="11786" max="11786" width="1.5703125" style="166" customWidth="1"/>
    <col min="11787" max="11787" width="11.85546875" style="166" customWidth="1"/>
    <col min="11788" max="11788" width="2.28515625" style="166" customWidth="1"/>
    <col min="11789" max="11789" width="4.140625" style="166" customWidth="1"/>
    <col min="11790" max="11790" width="12.42578125" style="166" customWidth="1"/>
    <col min="11791" max="12032" width="9.140625" style="166"/>
    <col min="12033" max="12033" width="4" style="166" customWidth="1"/>
    <col min="12034" max="12034" width="35.28515625" style="166" customWidth="1"/>
    <col min="12035" max="12035" width="7.42578125" style="166" customWidth="1"/>
    <col min="12036" max="12036" width="14.85546875" style="166" customWidth="1"/>
    <col min="12037" max="12037" width="6.28515625" style="166" customWidth="1"/>
    <col min="12038" max="12038" width="2.28515625" style="166" customWidth="1"/>
    <col min="12039" max="12039" width="5.42578125" style="166" customWidth="1"/>
    <col min="12040" max="12040" width="2.5703125" style="166" customWidth="1"/>
    <col min="12041" max="12041" width="5" style="166" customWidth="1"/>
    <col min="12042" max="12042" width="1.5703125" style="166" customWidth="1"/>
    <col min="12043" max="12043" width="11.85546875" style="166" customWidth="1"/>
    <col min="12044" max="12044" width="2.28515625" style="166" customWidth="1"/>
    <col min="12045" max="12045" width="4.140625" style="166" customWidth="1"/>
    <col min="12046" max="12046" width="12.42578125" style="166" customWidth="1"/>
    <col min="12047" max="12288" width="9.140625" style="166"/>
    <col min="12289" max="12289" width="4" style="166" customWidth="1"/>
    <col min="12290" max="12290" width="35.28515625" style="166" customWidth="1"/>
    <col min="12291" max="12291" width="7.42578125" style="166" customWidth="1"/>
    <col min="12292" max="12292" width="14.85546875" style="166" customWidth="1"/>
    <col min="12293" max="12293" width="6.28515625" style="166" customWidth="1"/>
    <col min="12294" max="12294" width="2.28515625" style="166" customWidth="1"/>
    <col min="12295" max="12295" width="5.42578125" style="166" customWidth="1"/>
    <col min="12296" max="12296" width="2.5703125" style="166" customWidth="1"/>
    <col min="12297" max="12297" width="5" style="166" customWidth="1"/>
    <col min="12298" max="12298" width="1.5703125" style="166" customWidth="1"/>
    <col min="12299" max="12299" width="11.85546875" style="166" customWidth="1"/>
    <col min="12300" max="12300" width="2.28515625" style="166" customWidth="1"/>
    <col min="12301" max="12301" width="4.140625" style="166" customWidth="1"/>
    <col min="12302" max="12302" width="12.42578125" style="166" customWidth="1"/>
    <col min="12303" max="12544" width="9.140625" style="166"/>
    <col min="12545" max="12545" width="4" style="166" customWidth="1"/>
    <col min="12546" max="12546" width="35.28515625" style="166" customWidth="1"/>
    <col min="12547" max="12547" width="7.42578125" style="166" customWidth="1"/>
    <col min="12548" max="12548" width="14.85546875" style="166" customWidth="1"/>
    <col min="12549" max="12549" width="6.28515625" style="166" customWidth="1"/>
    <col min="12550" max="12550" width="2.28515625" style="166" customWidth="1"/>
    <col min="12551" max="12551" width="5.42578125" style="166" customWidth="1"/>
    <col min="12552" max="12552" width="2.5703125" style="166" customWidth="1"/>
    <col min="12553" max="12553" width="5" style="166" customWidth="1"/>
    <col min="12554" max="12554" width="1.5703125" style="166" customWidth="1"/>
    <col min="12555" max="12555" width="11.85546875" style="166" customWidth="1"/>
    <col min="12556" max="12556" width="2.28515625" style="166" customWidth="1"/>
    <col min="12557" max="12557" width="4.140625" style="166" customWidth="1"/>
    <col min="12558" max="12558" width="12.42578125" style="166" customWidth="1"/>
    <col min="12559" max="12800" width="9.140625" style="166"/>
    <col min="12801" max="12801" width="4" style="166" customWidth="1"/>
    <col min="12802" max="12802" width="35.28515625" style="166" customWidth="1"/>
    <col min="12803" max="12803" width="7.42578125" style="166" customWidth="1"/>
    <col min="12804" max="12804" width="14.85546875" style="166" customWidth="1"/>
    <col min="12805" max="12805" width="6.28515625" style="166" customWidth="1"/>
    <col min="12806" max="12806" width="2.28515625" style="166" customWidth="1"/>
    <col min="12807" max="12807" width="5.42578125" style="166" customWidth="1"/>
    <col min="12808" max="12808" width="2.5703125" style="166" customWidth="1"/>
    <col min="12809" max="12809" width="5" style="166" customWidth="1"/>
    <col min="12810" max="12810" width="1.5703125" style="166" customWidth="1"/>
    <col min="12811" max="12811" width="11.85546875" style="166" customWidth="1"/>
    <col min="12812" max="12812" width="2.28515625" style="166" customWidth="1"/>
    <col min="12813" max="12813" width="4.140625" style="166" customWidth="1"/>
    <col min="12814" max="12814" width="12.42578125" style="166" customWidth="1"/>
    <col min="12815" max="13056" width="9.140625" style="166"/>
    <col min="13057" max="13057" width="4" style="166" customWidth="1"/>
    <col min="13058" max="13058" width="35.28515625" style="166" customWidth="1"/>
    <col min="13059" max="13059" width="7.42578125" style="166" customWidth="1"/>
    <col min="13060" max="13060" width="14.85546875" style="166" customWidth="1"/>
    <col min="13061" max="13061" width="6.28515625" style="166" customWidth="1"/>
    <col min="13062" max="13062" width="2.28515625" style="166" customWidth="1"/>
    <col min="13063" max="13063" width="5.42578125" style="166" customWidth="1"/>
    <col min="13064" max="13064" width="2.5703125" style="166" customWidth="1"/>
    <col min="13065" max="13065" width="5" style="166" customWidth="1"/>
    <col min="13066" max="13066" width="1.5703125" style="166" customWidth="1"/>
    <col min="13067" max="13067" width="11.85546875" style="166" customWidth="1"/>
    <col min="13068" max="13068" width="2.28515625" style="166" customWidth="1"/>
    <col min="13069" max="13069" width="4.140625" style="166" customWidth="1"/>
    <col min="13070" max="13070" width="12.42578125" style="166" customWidth="1"/>
    <col min="13071" max="13312" width="9.140625" style="166"/>
    <col min="13313" max="13313" width="4" style="166" customWidth="1"/>
    <col min="13314" max="13314" width="35.28515625" style="166" customWidth="1"/>
    <col min="13315" max="13315" width="7.42578125" style="166" customWidth="1"/>
    <col min="13316" max="13316" width="14.85546875" style="166" customWidth="1"/>
    <col min="13317" max="13317" width="6.28515625" style="166" customWidth="1"/>
    <col min="13318" max="13318" width="2.28515625" style="166" customWidth="1"/>
    <col min="13319" max="13319" width="5.42578125" style="166" customWidth="1"/>
    <col min="13320" max="13320" width="2.5703125" style="166" customWidth="1"/>
    <col min="13321" max="13321" width="5" style="166" customWidth="1"/>
    <col min="13322" max="13322" width="1.5703125" style="166" customWidth="1"/>
    <col min="13323" max="13323" width="11.85546875" style="166" customWidth="1"/>
    <col min="13324" max="13324" width="2.28515625" style="166" customWidth="1"/>
    <col min="13325" max="13325" width="4.140625" style="166" customWidth="1"/>
    <col min="13326" max="13326" width="12.42578125" style="166" customWidth="1"/>
    <col min="13327" max="13568" width="9.140625" style="166"/>
    <col min="13569" max="13569" width="4" style="166" customWidth="1"/>
    <col min="13570" max="13570" width="35.28515625" style="166" customWidth="1"/>
    <col min="13571" max="13571" width="7.42578125" style="166" customWidth="1"/>
    <col min="13572" max="13572" width="14.85546875" style="166" customWidth="1"/>
    <col min="13573" max="13573" width="6.28515625" style="166" customWidth="1"/>
    <col min="13574" max="13574" width="2.28515625" style="166" customWidth="1"/>
    <col min="13575" max="13575" width="5.42578125" style="166" customWidth="1"/>
    <col min="13576" max="13576" width="2.5703125" style="166" customWidth="1"/>
    <col min="13577" max="13577" width="5" style="166" customWidth="1"/>
    <col min="13578" max="13578" width="1.5703125" style="166" customWidth="1"/>
    <col min="13579" max="13579" width="11.85546875" style="166" customWidth="1"/>
    <col min="13580" max="13580" width="2.28515625" style="166" customWidth="1"/>
    <col min="13581" max="13581" width="4.140625" style="166" customWidth="1"/>
    <col min="13582" max="13582" width="12.42578125" style="166" customWidth="1"/>
    <col min="13583" max="13824" width="9.140625" style="166"/>
    <col min="13825" max="13825" width="4" style="166" customWidth="1"/>
    <col min="13826" max="13826" width="35.28515625" style="166" customWidth="1"/>
    <col min="13827" max="13827" width="7.42578125" style="166" customWidth="1"/>
    <col min="13828" max="13828" width="14.85546875" style="166" customWidth="1"/>
    <col min="13829" max="13829" width="6.28515625" style="166" customWidth="1"/>
    <col min="13830" max="13830" width="2.28515625" style="166" customWidth="1"/>
    <col min="13831" max="13831" width="5.42578125" style="166" customWidth="1"/>
    <col min="13832" max="13832" width="2.5703125" style="166" customWidth="1"/>
    <col min="13833" max="13833" width="5" style="166" customWidth="1"/>
    <col min="13834" max="13834" width="1.5703125" style="166" customWidth="1"/>
    <col min="13835" max="13835" width="11.85546875" style="166" customWidth="1"/>
    <col min="13836" max="13836" width="2.28515625" style="166" customWidth="1"/>
    <col min="13837" max="13837" width="4.140625" style="166" customWidth="1"/>
    <col min="13838" max="13838" width="12.42578125" style="166" customWidth="1"/>
    <col min="13839" max="14080" width="9.140625" style="166"/>
    <col min="14081" max="14081" width="4" style="166" customWidth="1"/>
    <col min="14082" max="14082" width="35.28515625" style="166" customWidth="1"/>
    <col min="14083" max="14083" width="7.42578125" style="166" customWidth="1"/>
    <col min="14084" max="14084" width="14.85546875" style="166" customWidth="1"/>
    <col min="14085" max="14085" width="6.28515625" style="166" customWidth="1"/>
    <col min="14086" max="14086" width="2.28515625" style="166" customWidth="1"/>
    <col min="14087" max="14087" width="5.42578125" style="166" customWidth="1"/>
    <col min="14088" max="14088" width="2.5703125" style="166" customWidth="1"/>
    <col min="14089" max="14089" width="5" style="166" customWidth="1"/>
    <col min="14090" max="14090" width="1.5703125" style="166" customWidth="1"/>
    <col min="14091" max="14091" width="11.85546875" style="166" customWidth="1"/>
    <col min="14092" max="14092" width="2.28515625" style="166" customWidth="1"/>
    <col min="14093" max="14093" width="4.140625" style="166" customWidth="1"/>
    <col min="14094" max="14094" width="12.42578125" style="166" customWidth="1"/>
    <col min="14095" max="14336" width="9.140625" style="166"/>
    <col min="14337" max="14337" width="4" style="166" customWidth="1"/>
    <col min="14338" max="14338" width="35.28515625" style="166" customWidth="1"/>
    <col min="14339" max="14339" width="7.42578125" style="166" customWidth="1"/>
    <col min="14340" max="14340" width="14.85546875" style="166" customWidth="1"/>
    <col min="14341" max="14341" width="6.28515625" style="166" customWidth="1"/>
    <col min="14342" max="14342" width="2.28515625" style="166" customWidth="1"/>
    <col min="14343" max="14343" width="5.42578125" style="166" customWidth="1"/>
    <col min="14344" max="14344" width="2.5703125" style="166" customWidth="1"/>
    <col min="14345" max="14345" width="5" style="166" customWidth="1"/>
    <col min="14346" max="14346" width="1.5703125" style="166" customWidth="1"/>
    <col min="14347" max="14347" width="11.85546875" style="166" customWidth="1"/>
    <col min="14348" max="14348" width="2.28515625" style="166" customWidth="1"/>
    <col min="14349" max="14349" width="4.140625" style="166" customWidth="1"/>
    <col min="14350" max="14350" width="12.42578125" style="166" customWidth="1"/>
    <col min="14351" max="14592" width="9.140625" style="166"/>
    <col min="14593" max="14593" width="4" style="166" customWidth="1"/>
    <col min="14594" max="14594" width="35.28515625" style="166" customWidth="1"/>
    <col min="14595" max="14595" width="7.42578125" style="166" customWidth="1"/>
    <col min="14596" max="14596" width="14.85546875" style="166" customWidth="1"/>
    <col min="14597" max="14597" width="6.28515625" style="166" customWidth="1"/>
    <col min="14598" max="14598" width="2.28515625" style="166" customWidth="1"/>
    <col min="14599" max="14599" width="5.42578125" style="166" customWidth="1"/>
    <col min="14600" max="14600" width="2.5703125" style="166" customWidth="1"/>
    <col min="14601" max="14601" width="5" style="166" customWidth="1"/>
    <col min="14602" max="14602" width="1.5703125" style="166" customWidth="1"/>
    <col min="14603" max="14603" width="11.85546875" style="166" customWidth="1"/>
    <col min="14604" max="14604" width="2.28515625" style="166" customWidth="1"/>
    <col min="14605" max="14605" width="4.140625" style="166" customWidth="1"/>
    <col min="14606" max="14606" width="12.42578125" style="166" customWidth="1"/>
    <col min="14607" max="14848" width="9.140625" style="166"/>
    <col min="14849" max="14849" width="4" style="166" customWidth="1"/>
    <col min="14850" max="14850" width="35.28515625" style="166" customWidth="1"/>
    <col min="14851" max="14851" width="7.42578125" style="166" customWidth="1"/>
    <col min="14852" max="14852" width="14.85546875" style="166" customWidth="1"/>
    <col min="14853" max="14853" width="6.28515625" style="166" customWidth="1"/>
    <col min="14854" max="14854" width="2.28515625" style="166" customWidth="1"/>
    <col min="14855" max="14855" width="5.42578125" style="166" customWidth="1"/>
    <col min="14856" max="14856" width="2.5703125" style="166" customWidth="1"/>
    <col min="14857" max="14857" width="5" style="166" customWidth="1"/>
    <col min="14858" max="14858" width="1.5703125" style="166" customWidth="1"/>
    <col min="14859" max="14859" width="11.85546875" style="166" customWidth="1"/>
    <col min="14860" max="14860" width="2.28515625" style="166" customWidth="1"/>
    <col min="14861" max="14861" width="4.140625" style="166" customWidth="1"/>
    <col min="14862" max="14862" width="12.42578125" style="166" customWidth="1"/>
    <col min="14863" max="15104" width="9.140625" style="166"/>
    <col min="15105" max="15105" width="4" style="166" customWidth="1"/>
    <col min="15106" max="15106" width="35.28515625" style="166" customWidth="1"/>
    <col min="15107" max="15107" width="7.42578125" style="166" customWidth="1"/>
    <col min="15108" max="15108" width="14.85546875" style="166" customWidth="1"/>
    <col min="15109" max="15109" width="6.28515625" style="166" customWidth="1"/>
    <col min="15110" max="15110" width="2.28515625" style="166" customWidth="1"/>
    <col min="15111" max="15111" width="5.42578125" style="166" customWidth="1"/>
    <col min="15112" max="15112" width="2.5703125" style="166" customWidth="1"/>
    <col min="15113" max="15113" width="5" style="166" customWidth="1"/>
    <col min="15114" max="15114" width="1.5703125" style="166" customWidth="1"/>
    <col min="15115" max="15115" width="11.85546875" style="166" customWidth="1"/>
    <col min="15116" max="15116" width="2.28515625" style="166" customWidth="1"/>
    <col min="15117" max="15117" width="4.140625" style="166" customWidth="1"/>
    <col min="15118" max="15118" width="12.42578125" style="166" customWidth="1"/>
    <col min="15119" max="15360" width="9.140625" style="166"/>
    <col min="15361" max="15361" width="4" style="166" customWidth="1"/>
    <col min="15362" max="15362" width="35.28515625" style="166" customWidth="1"/>
    <col min="15363" max="15363" width="7.42578125" style="166" customWidth="1"/>
    <col min="15364" max="15364" width="14.85546875" style="166" customWidth="1"/>
    <col min="15365" max="15365" width="6.28515625" style="166" customWidth="1"/>
    <col min="15366" max="15366" width="2.28515625" style="166" customWidth="1"/>
    <col min="15367" max="15367" width="5.42578125" style="166" customWidth="1"/>
    <col min="15368" max="15368" width="2.5703125" style="166" customWidth="1"/>
    <col min="15369" max="15369" width="5" style="166" customWidth="1"/>
    <col min="15370" max="15370" width="1.5703125" style="166" customWidth="1"/>
    <col min="15371" max="15371" width="11.85546875" style="166" customWidth="1"/>
    <col min="15372" max="15372" width="2.28515625" style="166" customWidth="1"/>
    <col min="15373" max="15373" width="4.140625" style="166" customWidth="1"/>
    <col min="15374" max="15374" width="12.42578125" style="166" customWidth="1"/>
    <col min="15375" max="15616" width="9.140625" style="166"/>
    <col min="15617" max="15617" width="4" style="166" customWidth="1"/>
    <col min="15618" max="15618" width="35.28515625" style="166" customWidth="1"/>
    <col min="15619" max="15619" width="7.42578125" style="166" customWidth="1"/>
    <col min="15620" max="15620" width="14.85546875" style="166" customWidth="1"/>
    <col min="15621" max="15621" width="6.28515625" style="166" customWidth="1"/>
    <col min="15622" max="15622" width="2.28515625" style="166" customWidth="1"/>
    <col min="15623" max="15623" width="5.42578125" style="166" customWidth="1"/>
    <col min="15624" max="15624" width="2.5703125" style="166" customWidth="1"/>
    <col min="15625" max="15625" width="5" style="166" customWidth="1"/>
    <col min="15626" max="15626" width="1.5703125" style="166" customWidth="1"/>
    <col min="15627" max="15627" width="11.85546875" style="166" customWidth="1"/>
    <col min="15628" max="15628" width="2.28515625" style="166" customWidth="1"/>
    <col min="15629" max="15629" width="4.140625" style="166" customWidth="1"/>
    <col min="15630" max="15630" width="12.42578125" style="166" customWidth="1"/>
    <col min="15631" max="15872" width="9.140625" style="166"/>
    <col min="15873" max="15873" width="4" style="166" customWidth="1"/>
    <col min="15874" max="15874" width="35.28515625" style="166" customWidth="1"/>
    <col min="15875" max="15875" width="7.42578125" style="166" customWidth="1"/>
    <col min="15876" max="15876" width="14.85546875" style="166" customWidth="1"/>
    <col min="15877" max="15877" width="6.28515625" style="166" customWidth="1"/>
    <col min="15878" max="15878" width="2.28515625" style="166" customWidth="1"/>
    <col min="15879" max="15879" width="5.42578125" style="166" customWidth="1"/>
    <col min="15880" max="15880" width="2.5703125" style="166" customWidth="1"/>
    <col min="15881" max="15881" width="5" style="166" customWidth="1"/>
    <col min="15882" max="15882" width="1.5703125" style="166" customWidth="1"/>
    <col min="15883" max="15883" width="11.85546875" style="166" customWidth="1"/>
    <col min="15884" max="15884" width="2.28515625" style="166" customWidth="1"/>
    <col min="15885" max="15885" width="4.140625" style="166" customWidth="1"/>
    <col min="15886" max="15886" width="12.42578125" style="166" customWidth="1"/>
    <col min="15887" max="16128" width="9.140625" style="166"/>
    <col min="16129" max="16129" width="4" style="166" customWidth="1"/>
    <col min="16130" max="16130" width="35.28515625" style="166" customWidth="1"/>
    <col min="16131" max="16131" width="7.42578125" style="166" customWidth="1"/>
    <col min="16132" max="16132" width="14.85546875" style="166" customWidth="1"/>
    <col min="16133" max="16133" width="6.28515625" style="166" customWidth="1"/>
    <col min="16134" max="16134" width="2.28515625" style="166" customWidth="1"/>
    <col min="16135" max="16135" width="5.42578125" style="166" customWidth="1"/>
    <col min="16136" max="16136" width="2.5703125" style="166" customWidth="1"/>
    <col min="16137" max="16137" width="5" style="166" customWidth="1"/>
    <col min="16138" max="16138" width="1.5703125" style="166" customWidth="1"/>
    <col min="16139" max="16139" width="11.85546875" style="166" customWidth="1"/>
    <col min="16140" max="16140" width="2.28515625" style="166" customWidth="1"/>
    <col min="16141" max="16141" width="4.140625" style="166" customWidth="1"/>
    <col min="16142" max="16142" width="12.42578125" style="166" customWidth="1"/>
    <col min="16143" max="16384" width="9.140625" style="166"/>
  </cols>
  <sheetData>
    <row r="1" spans="1:18" s="158" customFormat="1" ht="15" customHeight="1">
      <c r="A1" s="318"/>
      <c r="B1" s="319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1"/>
    </row>
    <row r="2" spans="1:18" s="158" customFormat="1" ht="14.45" customHeight="1">
      <c r="A2" s="322"/>
      <c r="B2" s="421" t="s">
        <v>108</v>
      </c>
      <c r="C2" s="421"/>
      <c r="D2" s="323"/>
      <c r="E2" s="323"/>
      <c r="F2" s="323"/>
      <c r="G2" s="323"/>
      <c r="H2" s="323"/>
      <c r="I2" s="324" t="s">
        <v>109</v>
      </c>
      <c r="J2" s="325"/>
      <c r="K2" s="325"/>
      <c r="L2" s="325"/>
      <c r="M2" s="325"/>
      <c r="N2" s="325"/>
      <c r="O2" s="325"/>
      <c r="P2" s="325"/>
      <c r="Q2" s="325"/>
      <c r="R2" s="326"/>
    </row>
    <row r="3" spans="1:18" s="158" customFormat="1" ht="34.5" customHeight="1">
      <c r="A3" s="322"/>
      <c r="B3" s="404"/>
      <c r="C3" s="404"/>
      <c r="D3" s="327"/>
      <c r="E3" s="327"/>
      <c r="F3" s="327"/>
      <c r="G3" s="327"/>
      <c r="H3" s="327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s="158" customFormat="1" ht="15">
      <c r="A4" s="322"/>
      <c r="B4" s="422" t="s">
        <v>107</v>
      </c>
      <c r="C4" s="422"/>
      <c r="D4" s="328"/>
      <c r="E4" s="328"/>
      <c r="F4" s="328"/>
      <c r="G4" s="328"/>
      <c r="H4" s="328"/>
      <c r="I4" s="329" t="s">
        <v>17</v>
      </c>
      <c r="J4" s="329"/>
      <c r="K4" s="329"/>
      <c r="L4" s="329"/>
      <c r="M4" s="329"/>
      <c r="N4" s="329"/>
      <c r="O4" s="329"/>
      <c r="P4" s="329"/>
      <c r="Q4" s="329"/>
      <c r="R4" s="330"/>
    </row>
    <row r="5" spans="1:18" s="158" customFormat="1" ht="18" customHeight="1">
      <c r="A5" s="322"/>
      <c r="B5" s="407" t="s">
        <v>205</v>
      </c>
      <c r="C5" s="407"/>
      <c r="D5" s="331"/>
      <c r="E5" s="331"/>
      <c r="F5" s="331"/>
      <c r="G5" s="331"/>
      <c r="H5" s="331"/>
      <c r="I5" s="404" t="s">
        <v>205</v>
      </c>
      <c r="J5" s="404"/>
      <c r="K5" s="404"/>
      <c r="L5" s="404"/>
      <c r="M5" s="404"/>
      <c r="N5" s="404"/>
      <c r="O5" s="404"/>
      <c r="P5" s="404"/>
      <c r="Q5" s="404"/>
      <c r="R5" s="404"/>
    </row>
    <row r="6" spans="1:18" s="158" customFormat="1" ht="4.9000000000000004" customHeight="1">
      <c r="A6" s="332"/>
      <c r="B6" s="333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5"/>
    </row>
    <row r="7" spans="1:18">
      <c r="A7" s="223"/>
      <c r="B7" s="223"/>
      <c r="C7" s="221"/>
      <c r="D7" s="221"/>
      <c r="E7" s="222"/>
      <c r="F7" s="222"/>
      <c r="G7" s="224"/>
      <c r="H7" s="224"/>
      <c r="I7" s="222"/>
      <c r="J7" s="222"/>
      <c r="K7" s="222"/>
      <c r="L7" s="222"/>
      <c r="M7" s="222"/>
      <c r="N7" s="222"/>
    </row>
    <row r="8" spans="1:18">
      <c r="A8" s="220"/>
      <c r="B8" s="433" t="s">
        <v>124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225"/>
    </row>
    <row r="9" spans="1:18">
      <c r="A9" s="220"/>
      <c r="B9" s="435" t="s">
        <v>25</v>
      </c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435"/>
      <c r="N9" s="220"/>
    </row>
    <row r="10" spans="1:18">
      <c r="A10" s="220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0"/>
    </row>
    <row r="11" spans="1:18" ht="15" customHeight="1">
      <c r="A11" s="436" t="s">
        <v>220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</row>
    <row r="12" spans="1:18" ht="15" customHeight="1">
      <c r="A12" s="436" t="s">
        <v>128</v>
      </c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</row>
    <row r="13" spans="1:18" ht="15" customHeight="1">
      <c r="A13" s="436" t="s">
        <v>129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</row>
    <row r="14" spans="1:18">
      <c r="A14" s="227" t="s">
        <v>26</v>
      </c>
      <c r="B14" s="437" t="s">
        <v>27</v>
      </c>
      <c r="C14" s="437"/>
      <c r="D14" s="437"/>
      <c r="E14" s="437"/>
      <c r="F14" s="437"/>
      <c r="G14" s="437"/>
      <c r="H14" s="437"/>
      <c r="I14" s="437"/>
      <c r="J14" s="437"/>
      <c r="K14" s="437"/>
      <c r="L14" s="227"/>
      <c r="M14" s="227"/>
      <c r="N14" s="227"/>
    </row>
    <row r="15" spans="1:18">
      <c r="A15" s="434" t="s">
        <v>28</v>
      </c>
      <c r="B15" s="434" t="s">
        <v>29</v>
      </c>
      <c r="C15" s="434" t="s">
        <v>30</v>
      </c>
      <c r="D15" s="434" t="s">
        <v>31</v>
      </c>
      <c r="E15" s="438" t="s">
        <v>32</v>
      </c>
      <c r="F15" s="439"/>
      <c r="G15" s="439"/>
      <c r="H15" s="439"/>
      <c r="I15" s="439"/>
      <c r="J15" s="439"/>
      <c r="K15" s="439"/>
      <c r="L15" s="439"/>
      <c r="M15" s="439"/>
      <c r="N15" s="442" t="s">
        <v>33</v>
      </c>
    </row>
    <row r="16" spans="1:18">
      <c r="A16" s="434"/>
      <c r="B16" s="434"/>
      <c r="C16" s="434"/>
      <c r="D16" s="434"/>
      <c r="E16" s="440"/>
      <c r="F16" s="441"/>
      <c r="G16" s="441"/>
      <c r="H16" s="441"/>
      <c r="I16" s="441"/>
      <c r="J16" s="441"/>
      <c r="K16" s="441"/>
      <c r="L16" s="441"/>
      <c r="M16" s="441"/>
      <c r="N16" s="443"/>
    </row>
    <row r="17" spans="1:16">
      <c r="A17" s="228">
        <v>1</v>
      </c>
      <c r="B17" s="228">
        <v>2</v>
      </c>
      <c r="C17" s="228">
        <v>3</v>
      </c>
      <c r="D17" s="228">
        <v>4</v>
      </c>
      <c r="E17" s="444">
        <v>5</v>
      </c>
      <c r="F17" s="445"/>
      <c r="G17" s="445"/>
      <c r="H17" s="445"/>
      <c r="I17" s="445"/>
      <c r="J17" s="445"/>
      <c r="K17" s="445"/>
      <c r="L17" s="445"/>
      <c r="M17" s="445"/>
      <c r="N17" s="229">
        <v>6</v>
      </c>
    </row>
    <row r="18" spans="1:16">
      <c r="A18" s="230"/>
      <c r="B18" s="230" t="s">
        <v>34</v>
      </c>
      <c r="C18" s="228"/>
      <c r="D18" s="231"/>
      <c r="E18" s="232"/>
      <c r="F18" s="232"/>
      <c r="G18" s="232"/>
      <c r="H18" s="232"/>
      <c r="I18" s="232"/>
      <c r="J18" s="232"/>
      <c r="K18" s="232"/>
      <c r="L18" s="232"/>
      <c r="M18" s="232"/>
      <c r="N18" s="229"/>
    </row>
    <row r="19" spans="1:16">
      <c r="A19" s="233"/>
      <c r="B19" s="234" t="s">
        <v>35</v>
      </c>
      <c r="C19" s="235">
        <v>1.25</v>
      </c>
      <c r="D19" s="236"/>
      <c r="E19" s="237"/>
      <c r="F19" s="237"/>
      <c r="G19" s="237"/>
      <c r="H19" s="237"/>
      <c r="I19" s="237"/>
      <c r="J19" s="237"/>
      <c r="K19" s="237"/>
      <c r="L19" s="237"/>
      <c r="M19" s="237"/>
      <c r="N19" s="238"/>
    </row>
    <row r="20" spans="1:16">
      <c r="A20" s="233"/>
      <c r="B20" s="234" t="s">
        <v>130</v>
      </c>
      <c r="C20" s="239">
        <v>0.25</v>
      </c>
      <c r="D20" s="240"/>
      <c r="E20" s="237"/>
      <c r="F20" s="237"/>
      <c r="G20" s="237"/>
      <c r="H20" s="237"/>
      <c r="I20" s="237"/>
      <c r="J20" s="237"/>
      <c r="K20" s="237"/>
      <c r="L20" s="237"/>
      <c r="M20" s="237"/>
      <c r="N20" s="238"/>
    </row>
    <row r="21" spans="1:16">
      <c r="A21" s="458"/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60"/>
    </row>
    <row r="22" spans="1:16" s="220" customFormat="1" ht="15.75" customHeight="1">
      <c r="A22" s="446">
        <v>1</v>
      </c>
      <c r="B22" s="461" t="s">
        <v>131</v>
      </c>
      <c r="C22" s="241"/>
      <c r="D22" s="451" t="s">
        <v>154</v>
      </c>
      <c r="E22" s="454" t="s">
        <v>36</v>
      </c>
      <c r="F22" s="455"/>
      <c r="G22" s="455"/>
      <c r="H22" s="455"/>
      <c r="I22" s="455"/>
      <c r="J22" s="455"/>
      <c r="K22" s="455"/>
      <c r="L22" s="455"/>
      <c r="M22" s="455"/>
      <c r="N22" s="242"/>
      <c r="O22" s="243"/>
      <c r="P22" s="244"/>
    </row>
    <row r="23" spans="1:16" s="220" customFormat="1" ht="45.75" customHeight="1">
      <c r="A23" s="447"/>
      <c r="B23" s="462"/>
      <c r="C23" s="245"/>
      <c r="D23" s="452"/>
      <c r="E23" s="246">
        <v>6426</v>
      </c>
      <c r="F23" s="247" t="s">
        <v>37</v>
      </c>
      <c r="G23" s="248">
        <f>C19</f>
        <v>1.25</v>
      </c>
      <c r="H23" s="247" t="s">
        <v>37</v>
      </c>
      <c r="I23" s="244">
        <f>C25</f>
        <v>1.3</v>
      </c>
      <c r="J23" s="247" t="s">
        <v>37</v>
      </c>
      <c r="K23" s="356">
        <f>C26</f>
        <v>0.7</v>
      </c>
      <c r="L23" s="247"/>
      <c r="M23" s="249"/>
      <c r="N23" s="250">
        <f>E23*I23*G23*K23</f>
        <v>7309.5750000000007</v>
      </c>
      <c r="O23" s="249"/>
      <c r="P23" s="249"/>
    </row>
    <row r="24" spans="1:16" s="220" customFormat="1" ht="27.75" customHeight="1">
      <c r="A24" s="447"/>
      <c r="B24" s="462"/>
      <c r="C24" s="245"/>
      <c r="D24" s="452"/>
      <c r="E24" s="251"/>
      <c r="F24" s="249"/>
      <c r="G24" s="249"/>
      <c r="H24" s="249"/>
      <c r="I24" s="249"/>
      <c r="J24" s="249"/>
      <c r="K24" s="249"/>
      <c r="L24" s="249"/>
      <c r="M24" s="249"/>
      <c r="N24" s="252"/>
      <c r="O24" s="247"/>
      <c r="P24" s="248"/>
    </row>
    <row r="25" spans="1:16" s="220" customFormat="1" ht="26.25" customHeight="1">
      <c r="A25" s="447"/>
      <c r="B25" s="258" t="s">
        <v>156</v>
      </c>
      <c r="C25" s="245">
        <v>1.3</v>
      </c>
      <c r="D25" s="452"/>
      <c r="E25" s="456" t="s">
        <v>38</v>
      </c>
      <c r="F25" s="457"/>
      <c r="G25" s="457"/>
      <c r="H25" s="457"/>
      <c r="I25" s="457"/>
      <c r="J25" s="457"/>
      <c r="K25" s="457"/>
      <c r="L25" s="457"/>
      <c r="M25" s="457"/>
      <c r="N25" s="252"/>
      <c r="O25" s="247"/>
      <c r="P25" s="248"/>
    </row>
    <row r="26" spans="1:16" s="220" customFormat="1" ht="12.75" customHeight="1">
      <c r="A26" s="447"/>
      <c r="B26" s="258" t="s">
        <v>155</v>
      </c>
      <c r="C26" s="245">
        <v>0.7</v>
      </c>
      <c r="D26" s="452"/>
      <c r="E26" s="246">
        <v>2538</v>
      </c>
      <c r="F26" s="247" t="s">
        <v>37</v>
      </c>
      <c r="G26" s="248">
        <f>G23</f>
        <v>1.25</v>
      </c>
      <c r="H26" s="247" t="s">
        <v>37</v>
      </c>
      <c r="I26" s="247">
        <v>1</v>
      </c>
      <c r="J26" s="247"/>
      <c r="K26" s="247"/>
      <c r="L26" s="247"/>
      <c r="M26" s="247"/>
      <c r="N26" s="250">
        <f>E26*I26*G26</f>
        <v>3172.5</v>
      </c>
      <c r="O26" s="247"/>
      <c r="P26" s="249"/>
    </row>
    <row r="27" spans="1:16" s="220" customFormat="1">
      <c r="A27" s="448"/>
      <c r="B27" s="253" t="s">
        <v>132</v>
      </c>
      <c r="C27" s="254"/>
      <c r="D27" s="453"/>
      <c r="E27" s="255"/>
      <c r="F27" s="256"/>
      <c r="G27" s="256"/>
      <c r="H27" s="256"/>
      <c r="I27" s="256"/>
      <c r="J27" s="256"/>
      <c r="K27" s="256"/>
      <c r="L27" s="256"/>
      <c r="M27" s="256"/>
      <c r="N27" s="257"/>
    </row>
    <row r="28" spans="1:16" s="220" customFormat="1">
      <c r="A28" s="446">
        <v>2</v>
      </c>
      <c r="B28" s="449" t="s">
        <v>133</v>
      </c>
      <c r="C28" s="241"/>
      <c r="D28" s="451" t="s">
        <v>157</v>
      </c>
      <c r="E28" s="454" t="s">
        <v>36</v>
      </c>
      <c r="F28" s="455"/>
      <c r="G28" s="455"/>
      <c r="H28" s="455"/>
      <c r="I28" s="455"/>
      <c r="J28" s="455"/>
      <c r="K28" s="455"/>
      <c r="L28" s="455"/>
      <c r="M28" s="455"/>
      <c r="N28" s="242"/>
    </row>
    <row r="29" spans="1:16" s="220" customFormat="1" ht="12.75" customHeight="1">
      <c r="A29" s="447"/>
      <c r="B29" s="450"/>
      <c r="C29" s="245"/>
      <c r="D29" s="452"/>
      <c r="E29" s="246">
        <v>1897</v>
      </c>
      <c r="F29" s="247" t="s">
        <v>37</v>
      </c>
      <c r="G29" s="248">
        <f>C19</f>
        <v>1.25</v>
      </c>
      <c r="H29" s="247" t="s">
        <v>37</v>
      </c>
      <c r="I29" s="247">
        <f>C32</f>
        <v>0.4</v>
      </c>
      <c r="J29" s="247"/>
      <c r="K29" s="244"/>
      <c r="L29" s="247"/>
      <c r="M29" s="249"/>
      <c r="N29" s="250">
        <f>E29*G29*I29</f>
        <v>948.5</v>
      </c>
      <c r="O29" s="243"/>
      <c r="P29" s="244"/>
    </row>
    <row r="30" spans="1:16" s="220" customFormat="1" ht="52.5" customHeight="1">
      <c r="A30" s="447"/>
      <c r="B30" s="450"/>
      <c r="C30" s="245"/>
      <c r="D30" s="452"/>
      <c r="E30" s="251"/>
      <c r="F30" s="249"/>
      <c r="G30" s="249"/>
      <c r="H30" s="249"/>
      <c r="I30" s="249"/>
      <c r="J30" s="249"/>
      <c r="K30" s="249"/>
      <c r="L30" s="249"/>
      <c r="M30" s="249"/>
      <c r="N30" s="252"/>
      <c r="O30" s="249"/>
      <c r="P30" s="249"/>
    </row>
    <row r="31" spans="1:16" s="220" customFormat="1" ht="12.75" customHeight="1">
      <c r="A31" s="447"/>
      <c r="B31" s="258"/>
      <c r="C31" s="245"/>
      <c r="D31" s="452"/>
      <c r="E31" s="456" t="s">
        <v>38</v>
      </c>
      <c r="F31" s="457"/>
      <c r="G31" s="457"/>
      <c r="H31" s="457"/>
      <c r="I31" s="457"/>
      <c r="J31" s="457"/>
      <c r="K31" s="457"/>
      <c r="L31" s="457"/>
      <c r="M31" s="457"/>
      <c r="N31" s="252"/>
      <c r="O31" s="247"/>
      <c r="P31" s="248"/>
    </row>
    <row r="32" spans="1:16" s="220" customFormat="1" ht="12.75" customHeight="1">
      <c r="A32" s="447"/>
      <c r="B32" s="258" t="s">
        <v>158</v>
      </c>
      <c r="C32" s="245">
        <v>0.4</v>
      </c>
      <c r="D32" s="452"/>
      <c r="E32" s="246">
        <v>428</v>
      </c>
      <c r="F32" s="247" t="s">
        <v>37</v>
      </c>
      <c r="G32" s="248">
        <f>G29</f>
        <v>1.25</v>
      </c>
      <c r="J32" s="247"/>
      <c r="K32" s="247"/>
      <c r="L32" s="247"/>
      <c r="M32" s="247"/>
      <c r="N32" s="250">
        <f>E32*G32</f>
        <v>535</v>
      </c>
      <c r="O32" s="247"/>
      <c r="P32" s="248"/>
    </row>
    <row r="33" spans="1:16" s="220" customFormat="1" ht="14.25" customHeight="1">
      <c r="A33" s="448"/>
      <c r="B33" s="253" t="s">
        <v>132</v>
      </c>
      <c r="C33" s="254"/>
      <c r="D33" s="453"/>
      <c r="E33" s="255"/>
      <c r="F33" s="256"/>
      <c r="G33" s="256"/>
      <c r="H33" s="256"/>
      <c r="I33" s="256"/>
      <c r="J33" s="256"/>
      <c r="K33" s="256"/>
      <c r="L33" s="256"/>
      <c r="M33" s="256"/>
      <c r="N33" s="257"/>
      <c r="O33" s="249"/>
    </row>
    <row r="34" spans="1:16">
      <c r="A34" s="463">
        <v>3</v>
      </c>
      <c r="B34" s="449" t="s">
        <v>160</v>
      </c>
      <c r="C34" s="245"/>
      <c r="D34" s="452" t="s">
        <v>159</v>
      </c>
      <c r="E34" s="464" t="s">
        <v>36</v>
      </c>
      <c r="F34" s="465"/>
      <c r="G34" s="465"/>
      <c r="H34" s="465"/>
      <c r="I34" s="465"/>
      <c r="J34" s="465"/>
      <c r="K34" s="465"/>
      <c r="L34" s="465"/>
      <c r="M34" s="465"/>
      <c r="N34" s="259"/>
    </row>
    <row r="35" spans="1:16">
      <c r="A35" s="447"/>
      <c r="B35" s="450"/>
      <c r="C35" s="245"/>
      <c r="D35" s="452"/>
      <c r="E35" s="246">
        <v>3284</v>
      </c>
      <c r="F35" s="247" t="s">
        <v>37</v>
      </c>
      <c r="G35" s="354">
        <f>C19</f>
        <v>1.25</v>
      </c>
      <c r="H35" s="247" t="s">
        <v>37</v>
      </c>
      <c r="I35" s="247">
        <f>1</f>
        <v>1</v>
      </c>
      <c r="J35" s="247" t="s">
        <v>37</v>
      </c>
      <c r="K35" s="355">
        <f>C37</f>
        <v>1.55</v>
      </c>
      <c r="L35" s="247"/>
      <c r="M35" s="220"/>
      <c r="N35" s="250">
        <f>E35*I35*G35*K35</f>
        <v>6362.75</v>
      </c>
    </row>
    <row r="36" spans="1:16" ht="27.75" customHeight="1">
      <c r="A36" s="447"/>
      <c r="B36" s="450"/>
      <c r="C36" s="245"/>
      <c r="D36" s="452"/>
      <c r="E36" s="251"/>
      <c r="F36" s="249"/>
      <c r="G36" s="249"/>
      <c r="H36" s="249"/>
      <c r="I36" s="249"/>
      <c r="J36" s="249"/>
      <c r="K36" s="249"/>
      <c r="L36" s="249"/>
      <c r="M36" s="249"/>
      <c r="N36" s="252"/>
    </row>
    <row r="37" spans="1:16">
      <c r="A37" s="447"/>
      <c r="B37" s="258" t="s">
        <v>161</v>
      </c>
      <c r="C37" s="245">
        <v>1.55</v>
      </c>
      <c r="D37" s="452"/>
      <c r="E37" s="456" t="s">
        <v>38</v>
      </c>
      <c r="F37" s="457"/>
      <c r="G37" s="457"/>
      <c r="H37" s="457"/>
      <c r="I37" s="457"/>
      <c r="J37" s="457"/>
      <c r="K37" s="457"/>
      <c r="L37" s="457"/>
      <c r="M37" s="457"/>
      <c r="N37" s="252"/>
    </row>
    <row r="38" spans="1:16" ht="25.5">
      <c r="A38" s="447"/>
      <c r="B38" s="258" t="s">
        <v>162</v>
      </c>
      <c r="C38" s="245">
        <v>1.1000000000000001</v>
      </c>
      <c r="D38" s="452"/>
      <c r="E38" s="246">
        <v>1067</v>
      </c>
      <c r="F38" s="247" t="s">
        <v>37</v>
      </c>
      <c r="G38" s="354">
        <f>G35</f>
        <v>1.25</v>
      </c>
      <c r="H38" s="247" t="s">
        <v>37</v>
      </c>
      <c r="I38" s="247">
        <f>C39</f>
        <v>1.2</v>
      </c>
      <c r="J38" s="247"/>
      <c r="K38" s="247"/>
      <c r="L38" s="247"/>
      <c r="M38" s="247"/>
      <c r="N38" s="250">
        <f>E38*I38*G38</f>
        <v>1600.4999999999998</v>
      </c>
    </row>
    <row r="39" spans="1:16" ht="38.25">
      <c r="A39" s="447"/>
      <c r="B39" s="258" t="s">
        <v>163</v>
      </c>
      <c r="C39" s="245">
        <v>1.2</v>
      </c>
      <c r="D39" s="452"/>
      <c r="E39" s="246"/>
      <c r="F39" s="247"/>
      <c r="G39" s="260"/>
      <c r="H39" s="247"/>
      <c r="I39" s="247"/>
      <c r="J39" s="247"/>
      <c r="K39" s="247"/>
      <c r="L39" s="247"/>
      <c r="M39" s="247"/>
      <c r="N39" s="250"/>
    </row>
    <row r="40" spans="1:16">
      <c r="A40" s="447"/>
      <c r="B40" s="261"/>
      <c r="C40" s="245"/>
      <c r="D40" s="452"/>
      <c r="E40" s="246"/>
      <c r="F40" s="247"/>
      <c r="G40" s="247"/>
      <c r="H40" s="247"/>
      <c r="I40" s="247"/>
      <c r="J40" s="247"/>
      <c r="K40" s="247"/>
      <c r="L40" s="247"/>
      <c r="M40" s="247"/>
      <c r="N40" s="252"/>
    </row>
    <row r="41" spans="1:16">
      <c r="A41" s="283"/>
      <c r="B41" s="351"/>
      <c r="C41" s="351"/>
      <c r="D41" s="296"/>
      <c r="E41" s="300"/>
      <c r="F41" s="300"/>
      <c r="G41" s="300"/>
      <c r="H41" s="300"/>
      <c r="I41" s="300"/>
      <c r="J41" s="300"/>
      <c r="K41" s="300"/>
      <c r="L41" s="300"/>
      <c r="M41" s="310" t="s">
        <v>39</v>
      </c>
      <c r="N41" s="267">
        <f>N42+N43</f>
        <v>19928.825000000001</v>
      </c>
    </row>
    <row r="42" spans="1:16">
      <c r="A42" s="283"/>
      <c r="B42" s="352">
        <f ca="1">B42:B46</f>
        <v>0</v>
      </c>
      <c r="C42" s="352"/>
      <c r="D42" s="296"/>
      <c r="E42" s="300"/>
      <c r="F42" s="300"/>
      <c r="G42" s="300"/>
      <c r="H42" s="300"/>
      <c r="I42" s="300"/>
      <c r="J42" s="300"/>
      <c r="K42" s="300"/>
      <c r="L42" s="300"/>
      <c r="M42" s="310" t="s">
        <v>40</v>
      </c>
      <c r="N42" s="250">
        <f>N35+N23+N29</f>
        <v>14620.825000000001</v>
      </c>
    </row>
    <row r="43" spans="1:16">
      <c r="A43" s="283"/>
      <c r="B43" s="351"/>
      <c r="C43" s="351"/>
      <c r="D43" s="353"/>
      <c r="E43" s="300"/>
      <c r="F43" s="300"/>
      <c r="G43" s="300"/>
      <c r="H43" s="300"/>
      <c r="I43" s="300"/>
      <c r="J43" s="300"/>
      <c r="K43" s="300"/>
      <c r="L43" s="300"/>
      <c r="M43" s="310" t="s">
        <v>41</v>
      </c>
      <c r="N43" s="277">
        <f>N38+N26+N32</f>
        <v>5308</v>
      </c>
    </row>
    <row r="44" spans="1:16" s="220" customFormat="1" ht="12.75" customHeight="1">
      <c r="A44" s="463">
        <v>4</v>
      </c>
      <c r="B44" s="461" t="s">
        <v>164</v>
      </c>
      <c r="C44" s="245"/>
      <c r="D44" s="452" t="s">
        <v>212</v>
      </c>
      <c r="E44" s="454" t="s">
        <v>36</v>
      </c>
      <c r="F44" s="455"/>
      <c r="G44" s="455"/>
      <c r="H44" s="455"/>
      <c r="I44" s="455"/>
      <c r="J44" s="455"/>
      <c r="K44" s="455"/>
      <c r="L44" s="455"/>
      <c r="M44" s="466"/>
      <c r="N44" s="259"/>
      <c r="O44" s="249"/>
    </row>
    <row r="45" spans="1:16" s="220" customFormat="1" ht="28.5" customHeight="1">
      <c r="A45" s="447"/>
      <c r="B45" s="462"/>
      <c r="C45" s="245"/>
      <c r="D45" s="452"/>
      <c r="E45" s="246">
        <v>14238</v>
      </c>
      <c r="F45" s="247" t="s">
        <v>37</v>
      </c>
      <c r="G45" s="247">
        <f>C48</f>
        <v>0.25</v>
      </c>
      <c r="H45" s="247" t="s">
        <v>37</v>
      </c>
      <c r="I45" s="247">
        <v>0.85</v>
      </c>
      <c r="J45" s="247"/>
      <c r="K45" s="249"/>
      <c r="L45" s="247"/>
      <c r="M45" s="236"/>
      <c r="N45" s="250">
        <f>E45*I45*G45</f>
        <v>3025.5749999999998</v>
      </c>
    </row>
    <row r="46" spans="1:16" s="220" customFormat="1" ht="26.25" customHeight="1">
      <c r="A46" s="447"/>
      <c r="B46" s="462"/>
      <c r="C46" s="245"/>
      <c r="D46" s="452"/>
      <c r="E46" s="251"/>
      <c r="F46" s="249"/>
      <c r="G46" s="249"/>
      <c r="H46" s="249"/>
      <c r="I46" s="249"/>
      <c r="J46" s="249"/>
      <c r="K46" s="249"/>
      <c r="L46" s="249"/>
      <c r="M46" s="236"/>
      <c r="N46" s="252"/>
    </row>
    <row r="47" spans="1:16" s="220" customFormat="1">
      <c r="A47" s="447"/>
      <c r="B47" s="462" t="s">
        <v>144</v>
      </c>
      <c r="C47" s="245"/>
      <c r="D47" s="452"/>
      <c r="E47" s="456" t="s">
        <v>38</v>
      </c>
      <c r="F47" s="457"/>
      <c r="G47" s="457"/>
      <c r="H47" s="457"/>
      <c r="I47" s="457"/>
      <c r="J47" s="457"/>
      <c r="K47" s="457"/>
      <c r="L47" s="457"/>
      <c r="M47" s="468"/>
      <c r="N47" s="250"/>
      <c r="P47" s="278"/>
    </row>
    <row r="48" spans="1:16" s="220" customFormat="1">
      <c r="A48" s="447"/>
      <c r="B48" s="467"/>
      <c r="C48" s="245">
        <f>C20</f>
        <v>0.25</v>
      </c>
      <c r="D48" s="452"/>
      <c r="E48" s="255">
        <v>8697</v>
      </c>
      <c r="F48" s="256" t="s">
        <v>37</v>
      </c>
      <c r="G48" s="279">
        <f>G45</f>
        <v>0.25</v>
      </c>
      <c r="H48" s="256" t="s">
        <v>37</v>
      </c>
      <c r="I48" s="256">
        <v>1.2</v>
      </c>
      <c r="J48" s="256"/>
      <c r="K48" s="256"/>
      <c r="L48" s="256"/>
      <c r="M48" s="280"/>
      <c r="N48" s="250">
        <f>E48*G48*I48</f>
        <v>2609.1</v>
      </c>
      <c r="P48" s="278"/>
    </row>
    <row r="49" spans="1:16" s="220" customFormat="1">
      <c r="A49" s="262"/>
      <c r="B49" s="263"/>
      <c r="C49" s="263"/>
      <c r="D49" s="264"/>
      <c r="E49" s="265"/>
      <c r="F49" s="265"/>
      <c r="G49" s="265"/>
      <c r="H49" s="265"/>
      <c r="I49" s="265"/>
      <c r="J49" s="265"/>
      <c r="K49" s="265"/>
      <c r="L49" s="265"/>
      <c r="M49" s="266" t="s">
        <v>39</v>
      </c>
      <c r="N49" s="267">
        <f>N50+N51</f>
        <v>5634.6749999999993</v>
      </c>
      <c r="P49" s="278"/>
    </row>
    <row r="50" spans="1:16" s="220" customFormat="1" ht="13.15" customHeight="1">
      <c r="A50" s="268"/>
      <c r="B50" s="269"/>
      <c r="C50" s="269"/>
      <c r="D50" s="270"/>
      <c r="E50" s="244"/>
      <c r="F50" s="244"/>
      <c r="G50" s="244"/>
      <c r="H50" s="244"/>
      <c r="I50" s="244"/>
      <c r="J50" s="244"/>
      <c r="K50" s="244"/>
      <c r="L50" s="244"/>
      <c r="M50" s="271" t="s">
        <v>40</v>
      </c>
      <c r="N50" s="250">
        <f>N45</f>
        <v>3025.5749999999998</v>
      </c>
    </row>
    <row r="51" spans="1:16" s="220" customFormat="1" ht="16.149999999999999" customHeight="1">
      <c r="A51" s="272"/>
      <c r="B51" s="273"/>
      <c r="C51" s="273"/>
      <c r="D51" s="274"/>
      <c r="E51" s="275"/>
      <c r="F51" s="275"/>
      <c r="G51" s="275"/>
      <c r="H51" s="275"/>
      <c r="I51" s="275"/>
      <c r="J51" s="275"/>
      <c r="K51" s="275"/>
      <c r="L51" s="275"/>
      <c r="M51" s="276" t="s">
        <v>41</v>
      </c>
      <c r="N51" s="277">
        <f>N48</f>
        <v>2609.1</v>
      </c>
    </row>
    <row r="52" spans="1:16" ht="38.25">
      <c r="A52" s="272">
        <v>5</v>
      </c>
      <c r="B52" s="281" t="s">
        <v>44</v>
      </c>
      <c r="C52" s="282">
        <v>8.7499999999999994E-2</v>
      </c>
      <c r="D52" s="281" t="s">
        <v>134</v>
      </c>
      <c r="E52" s="283">
        <v>8.75</v>
      </c>
      <c r="F52" s="284" t="s">
        <v>42</v>
      </c>
      <c r="G52" s="284" t="s">
        <v>43</v>
      </c>
      <c r="H52" s="469">
        <f>N42+N50</f>
        <v>17646.400000000001</v>
      </c>
      <c r="I52" s="470"/>
      <c r="J52" s="284"/>
      <c r="K52" s="285"/>
      <c r="L52" s="284"/>
      <c r="M52" s="286"/>
      <c r="N52" s="287">
        <f>(H52)*E52/100</f>
        <v>1544.06</v>
      </c>
    </row>
    <row r="53" spans="1:16" ht="38.25">
      <c r="A53" s="272">
        <v>6</v>
      </c>
      <c r="B53" s="288" t="s">
        <v>45</v>
      </c>
      <c r="C53" s="289">
        <v>0.06</v>
      </c>
      <c r="D53" s="290" t="s">
        <v>135</v>
      </c>
      <c r="E53" s="262">
        <v>6</v>
      </c>
      <c r="F53" s="265" t="s">
        <v>42</v>
      </c>
      <c r="G53" s="265" t="s">
        <v>43</v>
      </c>
      <c r="H53" s="469">
        <f>N42+N52+N50</f>
        <v>19190.46</v>
      </c>
      <c r="I53" s="470"/>
      <c r="J53" s="265"/>
      <c r="K53" s="291"/>
      <c r="L53" s="265"/>
      <c r="M53" s="291"/>
      <c r="N53" s="287">
        <f>(H53)*E53/100</f>
        <v>1151.4276</v>
      </c>
    </row>
    <row r="54" spans="1:16" ht="38.25">
      <c r="A54" s="292">
        <v>7</v>
      </c>
      <c r="B54" s="471" t="s">
        <v>136</v>
      </c>
      <c r="C54" s="472"/>
      <c r="D54" s="293" t="s">
        <v>213</v>
      </c>
      <c r="E54" s="473">
        <v>0.04</v>
      </c>
      <c r="F54" s="474"/>
      <c r="G54" s="475"/>
      <c r="H54" s="265"/>
      <c r="I54" s="265"/>
      <c r="J54" s="265" t="s">
        <v>37</v>
      </c>
      <c r="K54" s="294">
        <f>0</f>
        <v>0</v>
      </c>
      <c r="L54" s="265"/>
      <c r="M54" s="265"/>
      <c r="N54" s="287">
        <f>E54*K54</f>
        <v>0</v>
      </c>
    </row>
    <row r="55" spans="1:16" ht="38.25">
      <c r="A55" s="292">
        <v>8</v>
      </c>
      <c r="B55" s="471" t="s">
        <v>137</v>
      </c>
      <c r="C55" s="472"/>
      <c r="D55" s="219" t="s">
        <v>214</v>
      </c>
      <c r="E55" s="473">
        <v>0.1</v>
      </c>
      <c r="F55" s="474"/>
      <c r="G55" s="475"/>
      <c r="H55" s="265"/>
      <c r="I55" s="265"/>
      <c r="J55" s="265" t="s">
        <v>37</v>
      </c>
      <c r="K55" s="294">
        <f>0</f>
        <v>0</v>
      </c>
      <c r="L55" s="265"/>
      <c r="M55" s="265"/>
      <c r="N55" s="287">
        <f>E55*K55</f>
        <v>0</v>
      </c>
    </row>
    <row r="56" spans="1:16" ht="25.5">
      <c r="A56" s="292">
        <v>9</v>
      </c>
      <c r="B56" s="471" t="s">
        <v>138</v>
      </c>
      <c r="C56" s="472"/>
      <c r="D56" s="219" t="s">
        <v>139</v>
      </c>
      <c r="E56" s="473">
        <v>3</v>
      </c>
      <c r="F56" s="474"/>
      <c r="G56" s="475"/>
      <c r="H56" s="265"/>
      <c r="I56" s="265"/>
      <c r="J56" s="265" t="s">
        <v>37</v>
      </c>
      <c r="K56" s="294">
        <v>235</v>
      </c>
      <c r="L56" s="265"/>
      <c r="M56" s="265"/>
      <c r="N56" s="287">
        <f>E56*K56</f>
        <v>705</v>
      </c>
    </row>
    <row r="57" spans="1:16" ht="25.5">
      <c r="A57" s="292">
        <v>10</v>
      </c>
      <c r="B57" s="471" t="s">
        <v>140</v>
      </c>
      <c r="C57" s="472"/>
      <c r="D57" s="219" t="s">
        <v>141</v>
      </c>
      <c r="E57" s="473">
        <v>4</v>
      </c>
      <c r="F57" s="474"/>
      <c r="G57" s="475"/>
      <c r="H57" s="265"/>
      <c r="I57" s="265"/>
      <c r="J57" s="265" t="s">
        <v>37</v>
      </c>
      <c r="K57" s="294">
        <v>80</v>
      </c>
      <c r="L57" s="265"/>
      <c r="M57" s="265"/>
      <c r="N57" s="287">
        <f>E57*K57</f>
        <v>320</v>
      </c>
    </row>
    <row r="58" spans="1:16">
      <c r="A58" s="283"/>
      <c r="B58" s="295"/>
      <c r="C58" s="295"/>
      <c r="D58" s="296"/>
      <c r="E58" s="265"/>
      <c r="F58" s="265"/>
      <c r="G58" s="265"/>
      <c r="H58" s="265"/>
      <c r="I58" s="265"/>
      <c r="J58" s="265"/>
      <c r="K58" s="265"/>
      <c r="L58" s="265"/>
      <c r="M58" s="266" t="s">
        <v>46</v>
      </c>
      <c r="N58" s="287">
        <f>N41+N52+N53+N54+N49+N55+N56+N57</f>
        <v>29283.9876</v>
      </c>
    </row>
    <row r="59" spans="1:16" ht="63.75" customHeight="1">
      <c r="A59" s="292">
        <v>11</v>
      </c>
      <c r="B59" s="471" t="s">
        <v>47</v>
      </c>
      <c r="C59" s="472"/>
      <c r="D59" s="219" t="s">
        <v>150</v>
      </c>
      <c r="E59" s="473">
        <f>N58</f>
        <v>29283.9876</v>
      </c>
      <c r="F59" s="474"/>
      <c r="G59" s="475"/>
      <c r="H59" s="265"/>
      <c r="I59" s="265"/>
      <c r="J59" s="265" t="s">
        <v>37</v>
      </c>
      <c r="K59" s="297">
        <v>3.91</v>
      </c>
      <c r="L59" s="265"/>
      <c r="M59" s="265"/>
      <c r="N59" s="287">
        <f>E59*K59</f>
        <v>114500.391516</v>
      </c>
    </row>
    <row r="60" spans="1:16">
      <c r="A60" s="477"/>
      <c r="B60" s="478"/>
      <c r="C60" s="478"/>
      <c r="D60" s="478"/>
      <c r="E60" s="478"/>
      <c r="F60" s="298"/>
      <c r="G60" s="299"/>
      <c r="H60" s="284"/>
      <c r="I60" s="479" t="s">
        <v>48</v>
      </c>
      <c r="J60" s="479"/>
      <c r="K60" s="479"/>
      <c r="L60" s="479"/>
      <c r="M60" s="480"/>
      <c r="N60" s="287">
        <f>N59</f>
        <v>114500.391516</v>
      </c>
    </row>
    <row r="61" spans="1:16">
      <c r="A61" s="301">
        <v>12</v>
      </c>
      <c r="B61" s="302" t="s">
        <v>21</v>
      </c>
      <c r="C61" s="303"/>
      <c r="D61" s="304">
        <v>1</v>
      </c>
      <c r="E61" s="305"/>
      <c r="F61" s="306"/>
      <c r="G61" s="306"/>
      <c r="H61" s="307"/>
      <c r="I61" s="307"/>
      <c r="J61" s="307"/>
      <c r="K61" s="307"/>
      <c r="L61" s="307"/>
      <c r="M61" s="308"/>
      <c r="N61" s="309">
        <f>ROUND(N60*D61,2)</f>
        <v>114500.39</v>
      </c>
    </row>
    <row r="62" spans="1:16">
      <c r="A62" s="477"/>
      <c r="B62" s="478"/>
      <c r="C62" s="478"/>
      <c r="D62" s="478"/>
      <c r="E62" s="478"/>
      <c r="F62" s="298"/>
      <c r="G62" s="299"/>
      <c r="H62" s="284"/>
      <c r="I62" s="479" t="s">
        <v>208</v>
      </c>
      <c r="J62" s="479"/>
      <c r="K62" s="479"/>
      <c r="L62" s="479"/>
      <c r="M62" s="480"/>
      <c r="N62" s="287">
        <f>N61*20%</f>
        <v>22900.078000000001</v>
      </c>
    </row>
    <row r="63" spans="1:16">
      <c r="A63" s="477"/>
      <c r="B63" s="478"/>
      <c r="C63" s="478"/>
      <c r="D63" s="478"/>
      <c r="E63" s="478"/>
      <c r="F63" s="298"/>
      <c r="G63" s="481" t="s">
        <v>49</v>
      </c>
      <c r="H63" s="481"/>
      <c r="I63" s="481"/>
      <c r="J63" s="481"/>
      <c r="K63" s="481"/>
      <c r="L63" s="481"/>
      <c r="M63" s="482"/>
      <c r="N63" s="287">
        <f>N61+N62</f>
        <v>137400.46799999999</v>
      </c>
    </row>
    <row r="64" spans="1:16">
      <c r="A64" s="311">
        <v>13</v>
      </c>
      <c r="B64" s="312" t="s">
        <v>142</v>
      </c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3"/>
      <c r="N64" s="314">
        <f>N63</f>
        <v>137400.46799999999</v>
      </c>
    </row>
    <row r="68" spans="2:11">
      <c r="B68" s="315" t="s">
        <v>143</v>
      </c>
      <c r="C68" s="316"/>
      <c r="D68" s="316"/>
      <c r="G68" s="476"/>
      <c r="H68" s="476"/>
      <c r="I68" s="476"/>
      <c r="J68" s="476"/>
      <c r="K68" s="476"/>
    </row>
    <row r="69" spans="2:11">
      <c r="B69" s="316"/>
      <c r="C69" s="316"/>
      <c r="D69" s="316"/>
    </row>
    <row r="70" spans="2:11">
      <c r="B70" s="316"/>
      <c r="C70" s="316"/>
      <c r="D70" s="316"/>
    </row>
    <row r="71" spans="2:11">
      <c r="B71" s="317"/>
      <c r="C71" s="316"/>
      <c r="D71" s="316"/>
    </row>
  </sheetData>
  <mergeCells count="60">
    <mergeCell ref="G68:K68"/>
    <mergeCell ref="A60:E60"/>
    <mergeCell ref="I60:M60"/>
    <mergeCell ref="A62:E62"/>
    <mergeCell ref="I62:M62"/>
    <mergeCell ref="A63:E63"/>
    <mergeCell ref="G63:M63"/>
    <mergeCell ref="B56:C56"/>
    <mergeCell ref="E56:G56"/>
    <mergeCell ref="B57:C57"/>
    <mergeCell ref="E57:G57"/>
    <mergeCell ref="B59:C59"/>
    <mergeCell ref="E59:G59"/>
    <mergeCell ref="H52:I52"/>
    <mergeCell ref="H53:I53"/>
    <mergeCell ref="B54:C54"/>
    <mergeCell ref="E54:G54"/>
    <mergeCell ref="B55:C55"/>
    <mergeCell ref="E55:G55"/>
    <mergeCell ref="A44:A48"/>
    <mergeCell ref="D44:D48"/>
    <mergeCell ref="E44:M44"/>
    <mergeCell ref="B47:B48"/>
    <mergeCell ref="E47:M47"/>
    <mergeCell ref="B44:B46"/>
    <mergeCell ref="A34:A40"/>
    <mergeCell ref="B34:B36"/>
    <mergeCell ref="D34:D40"/>
    <mergeCell ref="E34:M34"/>
    <mergeCell ref="E37:M37"/>
    <mergeCell ref="E17:M17"/>
    <mergeCell ref="A28:A33"/>
    <mergeCell ref="B28:B30"/>
    <mergeCell ref="D28:D33"/>
    <mergeCell ref="E28:M28"/>
    <mergeCell ref="E31:M31"/>
    <mergeCell ref="A21:N21"/>
    <mergeCell ref="A22:A27"/>
    <mergeCell ref="B22:B24"/>
    <mergeCell ref="D22:D27"/>
    <mergeCell ref="E22:M22"/>
    <mergeCell ref="E25:M25"/>
    <mergeCell ref="B2:C2"/>
    <mergeCell ref="B3:C3"/>
    <mergeCell ref="I3:R3"/>
    <mergeCell ref="B4:C4"/>
    <mergeCell ref="B5:C5"/>
    <mergeCell ref="I5:R5"/>
    <mergeCell ref="B8:M8"/>
    <mergeCell ref="A15:A16"/>
    <mergeCell ref="B15:B16"/>
    <mergeCell ref="B9:M9"/>
    <mergeCell ref="A11:N11"/>
    <mergeCell ref="A12:N12"/>
    <mergeCell ref="A13:N13"/>
    <mergeCell ref="B14:K14"/>
    <mergeCell ref="C15:C16"/>
    <mergeCell ref="D15:D16"/>
    <mergeCell ref="E15:M16"/>
    <mergeCell ref="N15:N16"/>
  </mergeCells>
  <pageMargins left="0.9055118110236221" right="0.31496062992125984" top="0.35433070866141736" bottom="0.35433070866141736" header="0.31496062992125984" footer="0.31496062992125984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  <pageSetUpPr fitToPage="1"/>
  </sheetPr>
  <dimension ref="A3:R52"/>
  <sheetViews>
    <sheetView view="pageBreakPreview" topLeftCell="A3" zoomScaleNormal="100" zoomScaleSheetLayoutView="100" workbookViewId="0">
      <selection activeCell="S12" sqref="S12"/>
    </sheetView>
  </sheetViews>
  <sheetFormatPr defaultRowHeight="12.75"/>
  <cols>
    <col min="1" max="1" width="4.42578125" style="154" customWidth="1"/>
    <col min="2" max="2" width="39" style="29" customWidth="1"/>
    <col min="3" max="3" width="14" style="29" customWidth="1"/>
    <col min="4" max="4" width="19.7109375" style="29" customWidth="1"/>
    <col min="5" max="5" width="5.140625" style="29" customWidth="1"/>
    <col min="6" max="6" width="1.7109375" style="29" customWidth="1"/>
    <col min="7" max="7" width="5.140625" style="29" customWidth="1"/>
    <col min="8" max="8" width="2.140625" style="29" customWidth="1"/>
    <col min="9" max="9" width="6.28515625" style="29" customWidth="1"/>
    <col min="10" max="10" width="1.7109375" style="29" customWidth="1"/>
    <col min="11" max="11" width="3.140625" style="29" customWidth="1"/>
    <col min="12" max="12" width="1.42578125" style="29" customWidth="1"/>
    <col min="13" max="13" width="11.140625" style="29" customWidth="1"/>
    <col min="14" max="14" width="14" style="29" customWidth="1"/>
    <col min="15" max="256" width="9.140625" style="29"/>
    <col min="257" max="257" width="4.42578125" style="29" customWidth="1"/>
    <col min="258" max="258" width="39" style="29" customWidth="1"/>
    <col min="259" max="259" width="14" style="29" customWidth="1"/>
    <col min="260" max="260" width="19.7109375" style="29" customWidth="1"/>
    <col min="261" max="261" width="5.140625" style="29" customWidth="1"/>
    <col min="262" max="262" width="1.7109375" style="29" customWidth="1"/>
    <col min="263" max="263" width="5.140625" style="29" customWidth="1"/>
    <col min="264" max="264" width="2.140625" style="29" customWidth="1"/>
    <col min="265" max="265" width="6.28515625" style="29" customWidth="1"/>
    <col min="266" max="266" width="1.7109375" style="29" customWidth="1"/>
    <col min="267" max="267" width="3.140625" style="29" customWidth="1"/>
    <col min="268" max="268" width="1.42578125" style="29" customWidth="1"/>
    <col min="269" max="269" width="11.140625" style="29" customWidth="1"/>
    <col min="270" max="270" width="14" style="29" customWidth="1"/>
    <col min="271" max="512" width="9.140625" style="29"/>
    <col min="513" max="513" width="4.42578125" style="29" customWidth="1"/>
    <col min="514" max="514" width="39" style="29" customWidth="1"/>
    <col min="515" max="515" width="14" style="29" customWidth="1"/>
    <col min="516" max="516" width="19.7109375" style="29" customWidth="1"/>
    <col min="517" max="517" width="5.140625" style="29" customWidth="1"/>
    <col min="518" max="518" width="1.7109375" style="29" customWidth="1"/>
    <col min="519" max="519" width="5.140625" style="29" customWidth="1"/>
    <col min="520" max="520" width="2.140625" style="29" customWidth="1"/>
    <col min="521" max="521" width="6.28515625" style="29" customWidth="1"/>
    <col min="522" max="522" width="1.7109375" style="29" customWidth="1"/>
    <col min="523" max="523" width="3.140625" style="29" customWidth="1"/>
    <col min="524" max="524" width="1.42578125" style="29" customWidth="1"/>
    <col min="525" max="525" width="11.140625" style="29" customWidth="1"/>
    <col min="526" max="526" width="14" style="29" customWidth="1"/>
    <col min="527" max="768" width="9.140625" style="29"/>
    <col min="769" max="769" width="4.42578125" style="29" customWidth="1"/>
    <col min="770" max="770" width="39" style="29" customWidth="1"/>
    <col min="771" max="771" width="14" style="29" customWidth="1"/>
    <col min="772" max="772" width="19.7109375" style="29" customWidth="1"/>
    <col min="773" max="773" width="5.140625" style="29" customWidth="1"/>
    <col min="774" max="774" width="1.7109375" style="29" customWidth="1"/>
    <col min="775" max="775" width="5.140625" style="29" customWidth="1"/>
    <col min="776" max="776" width="2.140625" style="29" customWidth="1"/>
    <col min="777" max="777" width="6.28515625" style="29" customWidth="1"/>
    <col min="778" max="778" width="1.7109375" style="29" customWidth="1"/>
    <col min="779" max="779" width="3.140625" style="29" customWidth="1"/>
    <col min="780" max="780" width="1.42578125" style="29" customWidth="1"/>
    <col min="781" max="781" width="11.140625" style="29" customWidth="1"/>
    <col min="782" max="782" width="14" style="29" customWidth="1"/>
    <col min="783" max="1024" width="9.140625" style="29"/>
    <col min="1025" max="1025" width="4.42578125" style="29" customWidth="1"/>
    <col min="1026" max="1026" width="39" style="29" customWidth="1"/>
    <col min="1027" max="1027" width="14" style="29" customWidth="1"/>
    <col min="1028" max="1028" width="19.7109375" style="29" customWidth="1"/>
    <col min="1029" max="1029" width="5.140625" style="29" customWidth="1"/>
    <col min="1030" max="1030" width="1.7109375" style="29" customWidth="1"/>
    <col min="1031" max="1031" width="5.140625" style="29" customWidth="1"/>
    <col min="1032" max="1032" width="2.140625" style="29" customWidth="1"/>
    <col min="1033" max="1033" width="6.28515625" style="29" customWidth="1"/>
    <col min="1034" max="1034" width="1.7109375" style="29" customWidth="1"/>
    <col min="1035" max="1035" width="3.140625" style="29" customWidth="1"/>
    <col min="1036" max="1036" width="1.42578125" style="29" customWidth="1"/>
    <col min="1037" max="1037" width="11.140625" style="29" customWidth="1"/>
    <col min="1038" max="1038" width="14" style="29" customWidth="1"/>
    <col min="1039" max="1280" width="9.140625" style="29"/>
    <col min="1281" max="1281" width="4.42578125" style="29" customWidth="1"/>
    <col min="1282" max="1282" width="39" style="29" customWidth="1"/>
    <col min="1283" max="1283" width="14" style="29" customWidth="1"/>
    <col min="1284" max="1284" width="19.7109375" style="29" customWidth="1"/>
    <col min="1285" max="1285" width="5.140625" style="29" customWidth="1"/>
    <col min="1286" max="1286" width="1.7109375" style="29" customWidth="1"/>
    <col min="1287" max="1287" width="5.140625" style="29" customWidth="1"/>
    <col min="1288" max="1288" width="2.140625" style="29" customWidth="1"/>
    <col min="1289" max="1289" width="6.28515625" style="29" customWidth="1"/>
    <col min="1290" max="1290" width="1.7109375" style="29" customWidth="1"/>
    <col min="1291" max="1291" width="3.140625" style="29" customWidth="1"/>
    <col min="1292" max="1292" width="1.42578125" style="29" customWidth="1"/>
    <col min="1293" max="1293" width="11.140625" style="29" customWidth="1"/>
    <col min="1294" max="1294" width="14" style="29" customWidth="1"/>
    <col min="1295" max="1536" width="9.140625" style="29"/>
    <col min="1537" max="1537" width="4.42578125" style="29" customWidth="1"/>
    <col min="1538" max="1538" width="39" style="29" customWidth="1"/>
    <col min="1539" max="1539" width="14" style="29" customWidth="1"/>
    <col min="1540" max="1540" width="19.7109375" style="29" customWidth="1"/>
    <col min="1541" max="1541" width="5.140625" style="29" customWidth="1"/>
    <col min="1542" max="1542" width="1.7109375" style="29" customWidth="1"/>
    <col min="1543" max="1543" width="5.140625" style="29" customWidth="1"/>
    <col min="1544" max="1544" width="2.140625" style="29" customWidth="1"/>
    <col min="1545" max="1545" width="6.28515625" style="29" customWidth="1"/>
    <col min="1546" max="1546" width="1.7109375" style="29" customWidth="1"/>
    <col min="1547" max="1547" width="3.140625" style="29" customWidth="1"/>
    <col min="1548" max="1548" width="1.42578125" style="29" customWidth="1"/>
    <col min="1549" max="1549" width="11.140625" style="29" customWidth="1"/>
    <col min="1550" max="1550" width="14" style="29" customWidth="1"/>
    <col min="1551" max="1792" width="9.140625" style="29"/>
    <col min="1793" max="1793" width="4.42578125" style="29" customWidth="1"/>
    <col min="1794" max="1794" width="39" style="29" customWidth="1"/>
    <col min="1795" max="1795" width="14" style="29" customWidth="1"/>
    <col min="1796" max="1796" width="19.7109375" style="29" customWidth="1"/>
    <col min="1797" max="1797" width="5.140625" style="29" customWidth="1"/>
    <col min="1798" max="1798" width="1.7109375" style="29" customWidth="1"/>
    <col min="1799" max="1799" width="5.140625" style="29" customWidth="1"/>
    <col min="1800" max="1800" width="2.140625" style="29" customWidth="1"/>
    <col min="1801" max="1801" width="6.28515625" style="29" customWidth="1"/>
    <col min="1802" max="1802" width="1.7109375" style="29" customWidth="1"/>
    <col min="1803" max="1803" width="3.140625" style="29" customWidth="1"/>
    <col min="1804" max="1804" width="1.42578125" style="29" customWidth="1"/>
    <col min="1805" max="1805" width="11.140625" style="29" customWidth="1"/>
    <col min="1806" max="1806" width="14" style="29" customWidth="1"/>
    <col min="1807" max="2048" width="9.140625" style="29"/>
    <col min="2049" max="2049" width="4.42578125" style="29" customWidth="1"/>
    <col min="2050" max="2050" width="39" style="29" customWidth="1"/>
    <col min="2051" max="2051" width="14" style="29" customWidth="1"/>
    <col min="2052" max="2052" width="19.7109375" style="29" customWidth="1"/>
    <col min="2053" max="2053" width="5.140625" style="29" customWidth="1"/>
    <col min="2054" max="2054" width="1.7109375" style="29" customWidth="1"/>
    <col min="2055" max="2055" width="5.140625" style="29" customWidth="1"/>
    <col min="2056" max="2056" width="2.140625" style="29" customWidth="1"/>
    <col min="2057" max="2057" width="6.28515625" style="29" customWidth="1"/>
    <col min="2058" max="2058" width="1.7109375" style="29" customWidth="1"/>
    <col min="2059" max="2059" width="3.140625" style="29" customWidth="1"/>
    <col min="2060" max="2060" width="1.42578125" style="29" customWidth="1"/>
    <col min="2061" max="2061" width="11.140625" style="29" customWidth="1"/>
    <col min="2062" max="2062" width="14" style="29" customWidth="1"/>
    <col min="2063" max="2304" width="9.140625" style="29"/>
    <col min="2305" max="2305" width="4.42578125" style="29" customWidth="1"/>
    <col min="2306" max="2306" width="39" style="29" customWidth="1"/>
    <col min="2307" max="2307" width="14" style="29" customWidth="1"/>
    <col min="2308" max="2308" width="19.7109375" style="29" customWidth="1"/>
    <col min="2309" max="2309" width="5.140625" style="29" customWidth="1"/>
    <col min="2310" max="2310" width="1.7109375" style="29" customWidth="1"/>
    <col min="2311" max="2311" width="5.140625" style="29" customWidth="1"/>
    <col min="2312" max="2312" width="2.140625" style="29" customWidth="1"/>
    <col min="2313" max="2313" width="6.28515625" style="29" customWidth="1"/>
    <col min="2314" max="2314" width="1.7109375" style="29" customWidth="1"/>
    <col min="2315" max="2315" width="3.140625" style="29" customWidth="1"/>
    <col min="2316" max="2316" width="1.42578125" style="29" customWidth="1"/>
    <col min="2317" max="2317" width="11.140625" style="29" customWidth="1"/>
    <col min="2318" max="2318" width="14" style="29" customWidth="1"/>
    <col min="2319" max="2560" width="9.140625" style="29"/>
    <col min="2561" max="2561" width="4.42578125" style="29" customWidth="1"/>
    <col min="2562" max="2562" width="39" style="29" customWidth="1"/>
    <col min="2563" max="2563" width="14" style="29" customWidth="1"/>
    <col min="2564" max="2564" width="19.7109375" style="29" customWidth="1"/>
    <col min="2565" max="2565" width="5.140625" style="29" customWidth="1"/>
    <col min="2566" max="2566" width="1.7109375" style="29" customWidth="1"/>
    <col min="2567" max="2567" width="5.140625" style="29" customWidth="1"/>
    <col min="2568" max="2568" width="2.140625" style="29" customWidth="1"/>
    <col min="2569" max="2569" width="6.28515625" style="29" customWidth="1"/>
    <col min="2570" max="2570" width="1.7109375" style="29" customWidth="1"/>
    <col min="2571" max="2571" width="3.140625" style="29" customWidth="1"/>
    <col min="2572" max="2572" width="1.42578125" style="29" customWidth="1"/>
    <col min="2573" max="2573" width="11.140625" style="29" customWidth="1"/>
    <col min="2574" max="2574" width="14" style="29" customWidth="1"/>
    <col min="2575" max="2816" width="9.140625" style="29"/>
    <col min="2817" max="2817" width="4.42578125" style="29" customWidth="1"/>
    <col min="2818" max="2818" width="39" style="29" customWidth="1"/>
    <col min="2819" max="2819" width="14" style="29" customWidth="1"/>
    <col min="2820" max="2820" width="19.7109375" style="29" customWidth="1"/>
    <col min="2821" max="2821" width="5.140625" style="29" customWidth="1"/>
    <col min="2822" max="2822" width="1.7109375" style="29" customWidth="1"/>
    <col min="2823" max="2823" width="5.140625" style="29" customWidth="1"/>
    <col min="2824" max="2824" width="2.140625" style="29" customWidth="1"/>
    <col min="2825" max="2825" width="6.28515625" style="29" customWidth="1"/>
    <col min="2826" max="2826" width="1.7109375" style="29" customWidth="1"/>
    <col min="2827" max="2827" width="3.140625" style="29" customWidth="1"/>
    <col min="2828" max="2828" width="1.42578125" style="29" customWidth="1"/>
    <col min="2829" max="2829" width="11.140625" style="29" customWidth="1"/>
    <col min="2830" max="2830" width="14" style="29" customWidth="1"/>
    <col min="2831" max="3072" width="9.140625" style="29"/>
    <col min="3073" max="3073" width="4.42578125" style="29" customWidth="1"/>
    <col min="3074" max="3074" width="39" style="29" customWidth="1"/>
    <col min="3075" max="3075" width="14" style="29" customWidth="1"/>
    <col min="3076" max="3076" width="19.7109375" style="29" customWidth="1"/>
    <col min="3077" max="3077" width="5.140625" style="29" customWidth="1"/>
    <col min="3078" max="3078" width="1.7109375" style="29" customWidth="1"/>
    <col min="3079" max="3079" width="5.140625" style="29" customWidth="1"/>
    <col min="3080" max="3080" width="2.140625" style="29" customWidth="1"/>
    <col min="3081" max="3081" width="6.28515625" style="29" customWidth="1"/>
    <col min="3082" max="3082" width="1.7109375" style="29" customWidth="1"/>
    <col min="3083" max="3083" width="3.140625" style="29" customWidth="1"/>
    <col min="3084" max="3084" width="1.42578125" style="29" customWidth="1"/>
    <col min="3085" max="3085" width="11.140625" style="29" customWidth="1"/>
    <col min="3086" max="3086" width="14" style="29" customWidth="1"/>
    <col min="3087" max="3328" width="9.140625" style="29"/>
    <col min="3329" max="3329" width="4.42578125" style="29" customWidth="1"/>
    <col min="3330" max="3330" width="39" style="29" customWidth="1"/>
    <col min="3331" max="3331" width="14" style="29" customWidth="1"/>
    <col min="3332" max="3332" width="19.7109375" style="29" customWidth="1"/>
    <col min="3333" max="3333" width="5.140625" style="29" customWidth="1"/>
    <col min="3334" max="3334" width="1.7109375" style="29" customWidth="1"/>
    <col min="3335" max="3335" width="5.140625" style="29" customWidth="1"/>
    <col min="3336" max="3336" width="2.140625" style="29" customWidth="1"/>
    <col min="3337" max="3337" width="6.28515625" style="29" customWidth="1"/>
    <col min="3338" max="3338" width="1.7109375" style="29" customWidth="1"/>
    <col min="3339" max="3339" width="3.140625" style="29" customWidth="1"/>
    <col min="3340" max="3340" width="1.42578125" style="29" customWidth="1"/>
    <col min="3341" max="3341" width="11.140625" style="29" customWidth="1"/>
    <col min="3342" max="3342" width="14" style="29" customWidth="1"/>
    <col min="3343" max="3584" width="9.140625" style="29"/>
    <col min="3585" max="3585" width="4.42578125" style="29" customWidth="1"/>
    <col min="3586" max="3586" width="39" style="29" customWidth="1"/>
    <col min="3587" max="3587" width="14" style="29" customWidth="1"/>
    <col min="3588" max="3588" width="19.7109375" style="29" customWidth="1"/>
    <col min="3589" max="3589" width="5.140625" style="29" customWidth="1"/>
    <col min="3590" max="3590" width="1.7109375" style="29" customWidth="1"/>
    <col min="3591" max="3591" width="5.140625" style="29" customWidth="1"/>
    <col min="3592" max="3592" width="2.140625" style="29" customWidth="1"/>
    <col min="3593" max="3593" width="6.28515625" style="29" customWidth="1"/>
    <col min="3594" max="3594" width="1.7109375" style="29" customWidth="1"/>
    <col min="3595" max="3595" width="3.140625" style="29" customWidth="1"/>
    <col min="3596" max="3596" width="1.42578125" style="29" customWidth="1"/>
    <col min="3597" max="3597" width="11.140625" style="29" customWidth="1"/>
    <col min="3598" max="3598" width="14" style="29" customWidth="1"/>
    <col min="3599" max="3840" width="9.140625" style="29"/>
    <col min="3841" max="3841" width="4.42578125" style="29" customWidth="1"/>
    <col min="3842" max="3842" width="39" style="29" customWidth="1"/>
    <col min="3843" max="3843" width="14" style="29" customWidth="1"/>
    <col min="3844" max="3844" width="19.7109375" style="29" customWidth="1"/>
    <col min="3845" max="3845" width="5.140625" style="29" customWidth="1"/>
    <col min="3846" max="3846" width="1.7109375" style="29" customWidth="1"/>
    <col min="3847" max="3847" width="5.140625" style="29" customWidth="1"/>
    <col min="3848" max="3848" width="2.140625" style="29" customWidth="1"/>
    <col min="3849" max="3849" width="6.28515625" style="29" customWidth="1"/>
    <col min="3850" max="3850" width="1.7109375" style="29" customWidth="1"/>
    <col min="3851" max="3851" width="3.140625" style="29" customWidth="1"/>
    <col min="3852" max="3852" width="1.42578125" style="29" customWidth="1"/>
    <col min="3853" max="3853" width="11.140625" style="29" customWidth="1"/>
    <col min="3854" max="3854" width="14" style="29" customWidth="1"/>
    <col min="3855" max="4096" width="9.140625" style="29"/>
    <col min="4097" max="4097" width="4.42578125" style="29" customWidth="1"/>
    <col min="4098" max="4098" width="39" style="29" customWidth="1"/>
    <col min="4099" max="4099" width="14" style="29" customWidth="1"/>
    <col min="4100" max="4100" width="19.7109375" style="29" customWidth="1"/>
    <col min="4101" max="4101" width="5.140625" style="29" customWidth="1"/>
    <col min="4102" max="4102" width="1.7109375" style="29" customWidth="1"/>
    <col min="4103" max="4103" width="5.140625" style="29" customWidth="1"/>
    <col min="4104" max="4104" width="2.140625" style="29" customWidth="1"/>
    <col min="4105" max="4105" width="6.28515625" style="29" customWidth="1"/>
    <col min="4106" max="4106" width="1.7109375" style="29" customWidth="1"/>
    <col min="4107" max="4107" width="3.140625" style="29" customWidth="1"/>
    <col min="4108" max="4108" width="1.42578125" style="29" customWidth="1"/>
    <col min="4109" max="4109" width="11.140625" style="29" customWidth="1"/>
    <col min="4110" max="4110" width="14" style="29" customWidth="1"/>
    <col min="4111" max="4352" width="9.140625" style="29"/>
    <col min="4353" max="4353" width="4.42578125" style="29" customWidth="1"/>
    <col min="4354" max="4354" width="39" style="29" customWidth="1"/>
    <col min="4355" max="4355" width="14" style="29" customWidth="1"/>
    <col min="4356" max="4356" width="19.7109375" style="29" customWidth="1"/>
    <col min="4357" max="4357" width="5.140625" style="29" customWidth="1"/>
    <col min="4358" max="4358" width="1.7109375" style="29" customWidth="1"/>
    <col min="4359" max="4359" width="5.140625" style="29" customWidth="1"/>
    <col min="4360" max="4360" width="2.140625" style="29" customWidth="1"/>
    <col min="4361" max="4361" width="6.28515625" style="29" customWidth="1"/>
    <col min="4362" max="4362" width="1.7109375" style="29" customWidth="1"/>
    <col min="4363" max="4363" width="3.140625" style="29" customWidth="1"/>
    <col min="4364" max="4364" width="1.42578125" style="29" customWidth="1"/>
    <col min="4365" max="4365" width="11.140625" style="29" customWidth="1"/>
    <col min="4366" max="4366" width="14" style="29" customWidth="1"/>
    <col min="4367" max="4608" width="9.140625" style="29"/>
    <col min="4609" max="4609" width="4.42578125" style="29" customWidth="1"/>
    <col min="4610" max="4610" width="39" style="29" customWidth="1"/>
    <col min="4611" max="4611" width="14" style="29" customWidth="1"/>
    <col min="4612" max="4612" width="19.7109375" style="29" customWidth="1"/>
    <col min="4613" max="4613" width="5.140625" style="29" customWidth="1"/>
    <col min="4614" max="4614" width="1.7109375" style="29" customWidth="1"/>
    <col min="4615" max="4615" width="5.140625" style="29" customWidth="1"/>
    <col min="4616" max="4616" width="2.140625" style="29" customWidth="1"/>
    <col min="4617" max="4617" width="6.28515625" style="29" customWidth="1"/>
    <col min="4618" max="4618" width="1.7109375" style="29" customWidth="1"/>
    <col min="4619" max="4619" width="3.140625" style="29" customWidth="1"/>
    <col min="4620" max="4620" width="1.42578125" style="29" customWidth="1"/>
    <col min="4621" max="4621" width="11.140625" style="29" customWidth="1"/>
    <col min="4622" max="4622" width="14" style="29" customWidth="1"/>
    <col min="4623" max="4864" width="9.140625" style="29"/>
    <col min="4865" max="4865" width="4.42578125" style="29" customWidth="1"/>
    <col min="4866" max="4866" width="39" style="29" customWidth="1"/>
    <col min="4867" max="4867" width="14" style="29" customWidth="1"/>
    <col min="4868" max="4868" width="19.7109375" style="29" customWidth="1"/>
    <col min="4869" max="4869" width="5.140625" style="29" customWidth="1"/>
    <col min="4870" max="4870" width="1.7109375" style="29" customWidth="1"/>
    <col min="4871" max="4871" width="5.140625" style="29" customWidth="1"/>
    <col min="4872" max="4872" width="2.140625" style="29" customWidth="1"/>
    <col min="4873" max="4873" width="6.28515625" style="29" customWidth="1"/>
    <col min="4874" max="4874" width="1.7109375" style="29" customWidth="1"/>
    <col min="4875" max="4875" width="3.140625" style="29" customWidth="1"/>
    <col min="4876" max="4876" width="1.42578125" style="29" customWidth="1"/>
    <col min="4877" max="4877" width="11.140625" style="29" customWidth="1"/>
    <col min="4878" max="4878" width="14" style="29" customWidth="1"/>
    <col min="4879" max="5120" width="9.140625" style="29"/>
    <col min="5121" max="5121" width="4.42578125" style="29" customWidth="1"/>
    <col min="5122" max="5122" width="39" style="29" customWidth="1"/>
    <col min="5123" max="5123" width="14" style="29" customWidth="1"/>
    <col min="5124" max="5124" width="19.7109375" style="29" customWidth="1"/>
    <col min="5125" max="5125" width="5.140625" style="29" customWidth="1"/>
    <col min="5126" max="5126" width="1.7109375" style="29" customWidth="1"/>
    <col min="5127" max="5127" width="5.140625" style="29" customWidth="1"/>
    <col min="5128" max="5128" width="2.140625" style="29" customWidth="1"/>
    <col min="5129" max="5129" width="6.28515625" style="29" customWidth="1"/>
    <col min="5130" max="5130" width="1.7109375" style="29" customWidth="1"/>
    <col min="5131" max="5131" width="3.140625" style="29" customWidth="1"/>
    <col min="5132" max="5132" width="1.42578125" style="29" customWidth="1"/>
    <col min="5133" max="5133" width="11.140625" style="29" customWidth="1"/>
    <col min="5134" max="5134" width="14" style="29" customWidth="1"/>
    <col min="5135" max="5376" width="9.140625" style="29"/>
    <col min="5377" max="5377" width="4.42578125" style="29" customWidth="1"/>
    <col min="5378" max="5378" width="39" style="29" customWidth="1"/>
    <col min="5379" max="5379" width="14" style="29" customWidth="1"/>
    <col min="5380" max="5380" width="19.7109375" style="29" customWidth="1"/>
    <col min="5381" max="5381" width="5.140625" style="29" customWidth="1"/>
    <col min="5382" max="5382" width="1.7109375" style="29" customWidth="1"/>
    <col min="5383" max="5383" width="5.140625" style="29" customWidth="1"/>
    <col min="5384" max="5384" width="2.140625" style="29" customWidth="1"/>
    <col min="5385" max="5385" width="6.28515625" style="29" customWidth="1"/>
    <col min="5386" max="5386" width="1.7109375" style="29" customWidth="1"/>
    <col min="5387" max="5387" width="3.140625" style="29" customWidth="1"/>
    <col min="5388" max="5388" width="1.42578125" style="29" customWidth="1"/>
    <col min="5389" max="5389" width="11.140625" style="29" customWidth="1"/>
    <col min="5390" max="5390" width="14" style="29" customWidth="1"/>
    <col min="5391" max="5632" width="9.140625" style="29"/>
    <col min="5633" max="5633" width="4.42578125" style="29" customWidth="1"/>
    <col min="5634" max="5634" width="39" style="29" customWidth="1"/>
    <col min="5635" max="5635" width="14" style="29" customWidth="1"/>
    <col min="5636" max="5636" width="19.7109375" style="29" customWidth="1"/>
    <col min="5637" max="5637" width="5.140625" style="29" customWidth="1"/>
    <col min="5638" max="5638" width="1.7109375" style="29" customWidth="1"/>
    <col min="5639" max="5639" width="5.140625" style="29" customWidth="1"/>
    <col min="5640" max="5640" width="2.140625" style="29" customWidth="1"/>
    <col min="5641" max="5641" width="6.28515625" style="29" customWidth="1"/>
    <col min="5642" max="5642" width="1.7109375" style="29" customWidth="1"/>
    <col min="5643" max="5643" width="3.140625" style="29" customWidth="1"/>
    <col min="5644" max="5644" width="1.42578125" style="29" customWidth="1"/>
    <col min="5645" max="5645" width="11.140625" style="29" customWidth="1"/>
    <col min="5646" max="5646" width="14" style="29" customWidth="1"/>
    <col min="5647" max="5888" width="9.140625" style="29"/>
    <col min="5889" max="5889" width="4.42578125" style="29" customWidth="1"/>
    <col min="5890" max="5890" width="39" style="29" customWidth="1"/>
    <col min="5891" max="5891" width="14" style="29" customWidth="1"/>
    <col min="5892" max="5892" width="19.7109375" style="29" customWidth="1"/>
    <col min="5893" max="5893" width="5.140625" style="29" customWidth="1"/>
    <col min="5894" max="5894" width="1.7109375" style="29" customWidth="1"/>
    <col min="5895" max="5895" width="5.140625" style="29" customWidth="1"/>
    <col min="5896" max="5896" width="2.140625" style="29" customWidth="1"/>
    <col min="5897" max="5897" width="6.28515625" style="29" customWidth="1"/>
    <col min="5898" max="5898" width="1.7109375" style="29" customWidth="1"/>
    <col min="5899" max="5899" width="3.140625" style="29" customWidth="1"/>
    <col min="5900" max="5900" width="1.42578125" style="29" customWidth="1"/>
    <col min="5901" max="5901" width="11.140625" style="29" customWidth="1"/>
    <col min="5902" max="5902" width="14" style="29" customWidth="1"/>
    <col min="5903" max="6144" width="9.140625" style="29"/>
    <col min="6145" max="6145" width="4.42578125" style="29" customWidth="1"/>
    <col min="6146" max="6146" width="39" style="29" customWidth="1"/>
    <col min="6147" max="6147" width="14" style="29" customWidth="1"/>
    <col min="6148" max="6148" width="19.7109375" style="29" customWidth="1"/>
    <col min="6149" max="6149" width="5.140625" style="29" customWidth="1"/>
    <col min="6150" max="6150" width="1.7109375" style="29" customWidth="1"/>
    <col min="6151" max="6151" width="5.140625" style="29" customWidth="1"/>
    <col min="6152" max="6152" width="2.140625" style="29" customWidth="1"/>
    <col min="6153" max="6153" width="6.28515625" style="29" customWidth="1"/>
    <col min="6154" max="6154" width="1.7109375" style="29" customWidth="1"/>
    <col min="6155" max="6155" width="3.140625" style="29" customWidth="1"/>
    <col min="6156" max="6156" width="1.42578125" style="29" customWidth="1"/>
    <col min="6157" max="6157" width="11.140625" style="29" customWidth="1"/>
    <col min="6158" max="6158" width="14" style="29" customWidth="1"/>
    <col min="6159" max="6400" width="9.140625" style="29"/>
    <col min="6401" max="6401" width="4.42578125" style="29" customWidth="1"/>
    <col min="6402" max="6402" width="39" style="29" customWidth="1"/>
    <col min="6403" max="6403" width="14" style="29" customWidth="1"/>
    <col min="6404" max="6404" width="19.7109375" style="29" customWidth="1"/>
    <col min="6405" max="6405" width="5.140625" style="29" customWidth="1"/>
    <col min="6406" max="6406" width="1.7109375" style="29" customWidth="1"/>
    <col min="6407" max="6407" width="5.140625" style="29" customWidth="1"/>
    <col min="6408" max="6408" width="2.140625" style="29" customWidth="1"/>
    <col min="6409" max="6409" width="6.28515625" style="29" customWidth="1"/>
    <col min="6410" max="6410" width="1.7109375" style="29" customWidth="1"/>
    <col min="6411" max="6411" width="3.140625" style="29" customWidth="1"/>
    <col min="6412" max="6412" width="1.42578125" style="29" customWidth="1"/>
    <col min="6413" max="6413" width="11.140625" style="29" customWidth="1"/>
    <col min="6414" max="6414" width="14" style="29" customWidth="1"/>
    <col min="6415" max="6656" width="9.140625" style="29"/>
    <col min="6657" max="6657" width="4.42578125" style="29" customWidth="1"/>
    <col min="6658" max="6658" width="39" style="29" customWidth="1"/>
    <col min="6659" max="6659" width="14" style="29" customWidth="1"/>
    <col min="6660" max="6660" width="19.7109375" style="29" customWidth="1"/>
    <col min="6661" max="6661" width="5.140625" style="29" customWidth="1"/>
    <col min="6662" max="6662" width="1.7109375" style="29" customWidth="1"/>
    <col min="6663" max="6663" width="5.140625" style="29" customWidth="1"/>
    <col min="6664" max="6664" width="2.140625" style="29" customWidth="1"/>
    <col min="6665" max="6665" width="6.28515625" style="29" customWidth="1"/>
    <col min="6666" max="6666" width="1.7109375" style="29" customWidth="1"/>
    <col min="6667" max="6667" width="3.140625" style="29" customWidth="1"/>
    <col min="6668" max="6668" width="1.42578125" style="29" customWidth="1"/>
    <col min="6669" max="6669" width="11.140625" style="29" customWidth="1"/>
    <col min="6670" max="6670" width="14" style="29" customWidth="1"/>
    <col min="6671" max="6912" width="9.140625" style="29"/>
    <col min="6913" max="6913" width="4.42578125" style="29" customWidth="1"/>
    <col min="6914" max="6914" width="39" style="29" customWidth="1"/>
    <col min="6915" max="6915" width="14" style="29" customWidth="1"/>
    <col min="6916" max="6916" width="19.7109375" style="29" customWidth="1"/>
    <col min="6917" max="6917" width="5.140625" style="29" customWidth="1"/>
    <col min="6918" max="6918" width="1.7109375" style="29" customWidth="1"/>
    <col min="6919" max="6919" width="5.140625" style="29" customWidth="1"/>
    <col min="6920" max="6920" width="2.140625" style="29" customWidth="1"/>
    <col min="6921" max="6921" width="6.28515625" style="29" customWidth="1"/>
    <col min="6922" max="6922" width="1.7109375" style="29" customWidth="1"/>
    <col min="6923" max="6923" width="3.140625" style="29" customWidth="1"/>
    <col min="6924" max="6924" width="1.42578125" style="29" customWidth="1"/>
    <col min="6925" max="6925" width="11.140625" style="29" customWidth="1"/>
    <col min="6926" max="6926" width="14" style="29" customWidth="1"/>
    <col min="6927" max="7168" width="9.140625" style="29"/>
    <col min="7169" max="7169" width="4.42578125" style="29" customWidth="1"/>
    <col min="7170" max="7170" width="39" style="29" customWidth="1"/>
    <col min="7171" max="7171" width="14" style="29" customWidth="1"/>
    <col min="7172" max="7172" width="19.7109375" style="29" customWidth="1"/>
    <col min="7173" max="7173" width="5.140625" style="29" customWidth="1"/>
    <col min="7174" max="7174" width="1.7109375" style="29" customWidth="1"/>
    <col min="7175" max="7175" width="5.140625" style="29" customWidth="1"/>
    <col min="7176" max="7176" width="2.140625" style="29" customWidth="1"/>
    <col min="7177" max="7177" width="6.28515625" style="29" customWidth="1"/>
    <col min="7178" max="7178" width="1.7109375" style="29" customWidth="1"/>
    <col min="7179" max="7179" width="3.140625" style="29" customWidth="1"/>
    <col min="7180" max="7180" width="1.42578125" style="29" customWidth="1"/>
    <col min="7181" max="7181" width="11.140625" style="29" customWidth="1"/>
    <col min="7182" max="7182" width="14" style="29" customWidth="1"/>
    <col min="7183" max="7424" width="9.140625" style="29"/>
    <col min="7425" max="7425" width="4.42578125" style="29" customWidth="1"/>
    <col min="7426" max="7426" width="39" style="29" customWidth="1"/>
    <col min="7427" max="7427" width="14" style="29" customWidth="1"/>
    <col min="7428" max="7428" width="19.7109375" style="29" customWidth="1"/>
    <col min="7429" max="7429" width="5.140625" style="29" customWidth="1"/>
    <col min="7430" max="7430" width="1.7109375" style="29" customWidth="1"/>
    <col min="7431" max="7431" width="5.140625" style="29" customWidth="1"/>
    <col min="7432" max="7432" width="2.140625" style="29" customWidth="1"/>
    <col min="7433" max="7433" width="6.28515625" style="29" customWidth="1"/>
    <col min="7434" max="7434" width="1.7109375" style="29" customWidth="1"/>
    <col min="7435" max="7435" width="3.140625" style="29" customWidth="1"/>
    <col min="7436" max="7436" width="1.42578125" style="29" customWidth="1"/>
    <col min="7437" max="7437" width="11.140625" style="29" customWidth="1"/>
    <col min="7438" max="7438" width="14" style="29" customWidth="1"/>
    <col min="7439" max="7680" width="9.140625" style="29"/>
    <col min="7681" max="7681" width="4.42578125" style="29" customWidth="1"/>
    <col min="7682" max="7682" width="39" style="29" customWidth="1"/>
    <col min="7683" max="7683" width="14" style="29" customWidth="1"/>
    <col min="7684" max="7684" width="19.7109375" style="29" customWidth="1"/>
    <col min="7685" max="7685" width="5.140625" style="29" customWidth="1"/>
    <col min="7686" max="7686" width="1.7109375" style="29" customWidth="1"/>
    <col min="7687" max="7687" width="5.140625" style="29" customWidth="1"/>
    <col min="7688" max="7688" width="2.140625" style="29" customWidth="1"/>
    <col min="7689" max="7689" width="6.28515625" style="29" customWidth="1"/>
    <col min="7690" max="7690" width="1.7109375" style="29" customWidth="1"/>
    <col min="7691" max="7691" width="3.140625" style="29" customWidth="1"/>
    <col min="7692" max="7692" width="1.42578125" style="29" customWidth="1"/>
    <col min="7693" max="7693" width="11.140625" style="29" customWidth="1"/>
    <col min="7694" max="7694" width="14" style="29" customWidth="1"/>
    <col min="7695" max="7936" width="9.140625" style="29"/>
    <col min="7937" max="7937" width="4.42578125" style="29" customWidth="1"/>
    <col min="7938" max="7938" width="39" style="29" customWidth="1"/>
    <col min="7939" max="7939" width="14" style="29" customWidth="1"/>
    <col min="7940" max="7940" width="19.7109375" style="29" customWidth="1"/>
    <col min="7941" max="7941" width="5.140625" style="29" customWidth="1"/>
    <col min="7942" max="7942" width="1.7109375" style="29" customWidth="1"/>
    <col min="7943" max="7943" width="5.140625" style="29" customWidth="1"/>
    <col min="7944" max="7944" width="2.140625" style="29" customWidth="1"/>
    <col min="7945" max="7945" width="6.28515625" style="29" customWidth="1"/>
    <col min="7946" max="7946" width="1.7109375" style="29" customWidth="1"/>
    <col min="7947" max="7947" width="3.140625" style="29" customWidth="1"/>
    <col min="7948" max="7948" width="1.42578125" style="29" customWidth="1"/>
    <col min="7949" max="7949" width="11.140625" style="29" customWidth="1"/>
    <col min="7950" max="7950" width="14" style="29" customWidth="1"/>
    <col min="7951" max="8192" width="9.140625" style="29"/>
    <col min="8193" max="8193" width="4.42578125" style="29" customWidth="1"/>
    <col min="8194" max="8194" width="39" style="29" customWidth="1"/>
    <col min="8195" max="8195" width="14" style="29" customWidth="1"/>
    <col min="8196" max="8196" width="19.7109375" style="29" customWidth="1"/>
    <col min="8197" max="8197" width="5.140625" style="29" customWidth="1"/>
    <col min="8198" max="8198" width="1.7109375" style="29" customWidth="1"/>
    <col min="8199" max="8199" width="5.140625" style="29" customWidth="1"/>
    <col min="8200" max="8200" width="2.140625" style="29" customWidth="1"/>
    <col min="8201" max="8201" width="6.28515625" style="29" customWidth="1"/>
    <col min="8202" max="8202" width="1.7109375" style="29" customWidth="1"/>
    <col min="8203" max="8203" width="3.140625" style="29" customWidth="1"/>
    <col min="8204" max="8204" width="1.42578125" style="29" customWidth="1"/>
    <col min="8205" max="8205" width="11.140625" style="29" customWidth="1"/>
    <col min="8206" max="8206" width="14" style="29" customWidth="1"/>
    <col min="8207" max="8448" width="9.140625" style="29"/>
    <col min="8449" max="8449" width="4.42578125" style="29" customWidth="1"/>
    <col min="8450" max="8450" width="39" style="29" customWidth="1"/>
    <col min="8451" max="8451" width="14" style="29" customWidth="1"/>
    <col min="8452" max="8452" width="19.7109375" style="29" customWidth="1"/>
    <col min="8453" max="8453" width="5.140625" style="29" customWidth="1"/>
    <col min="8454" max="8454" width="1.7109375" style="29" customWidth="1"/>
    <col min="8455" max="8455" width="5.140625" style="29" customWidth="1"/>
    <col min="8456" max="8456" width="2.140625" style="29" customWidth="1"/>
    <col min="8457" max="8457" width="6.28515625" style="29" customWidth="1"/>
    <col min="8458" max="8458" width="1.7109375" style="29" customWidth="1"/>
    <col min="8459" max="8459" width="3.140625" style="29" customWidth="1"/>
    <col min="8460" max="8460" width="1.42578125" style="29" customWidth="1"/>
    <col min="8461" max="8461" width="11.140625" style="29" customWidth="1"/>
    <col min="8462" max="8462" width="14" style="29" customWidth="1"/>
    <col min="8463" max="8704" width="9.140625" style="29"/>
    <col min="8705" max="8705" width="4.42578125" style="29" customWidth="1"/>
    <col min="8706" max="8706" width="39" style="29" customWidth="1"/>
    <col min="8707" max="8707" width="14" style="29" customWidth="1"/>
    <col min="8708" max="8708" width="19.7109375" style="29" customWidth="1"/>
    <col min="8709" max="8709" width="5.140625" style="29" customWidth="1"/>
    <col min="8710" max="8710" width="1.7109375" style="29" customWidth="1"/>
    <col min="8711" max="8711" width="5.140625" style="29" customWidth="1"/>
    <col min="8712" max="8712" width="2.140625" style="29" customWidth="1"/>
    <col min="8713" max="8713" width="6.28515625" style="29" customWidth="1"/>
    <col min="8714" max="8714" width="1.7109375" style="29" customWidth="1"/>
    <col min="8715" max="8715" width="3.140625" style="29" customWidth="1"/>
    <col min="8716" max="8716" width="1.42578125" style="29" customWidth="1"/>
    <col min="8717" max="8717" width="11.140625" style="29" customWidth="1"/>
    <col min="8718" max="8718" width="14" style="29" customWidth="1"/>
    <col min="8719" max="8960" width="9.140625" style="29"/>
    <col min="8961" max="8961" width="4.42578125" style="29" customWidth="1"/>
    <col min="8962" max="8962" width="39" style="29" customWidth="1"/>
    <col min="8963" max="8963" width="14" style="29" customWidth="1"/>
    <col min="8964" max="8964" width="19.7109375" style="29" customWidth="1"/>
    <col min="8965" max="8965" width="5.140625" style="29" customWidth="1"/>
    <col min="8966" max="8966" width="1.7109375" style="29" customWidth="1"/>
    <col min="8967" max="8967" width="5.140625" style="29" customWidth="1"/>
    <col min="8968" max="8968" width="2.140625" style="29" customWidth="1"/>
    <col min="8969" max="8969" width="6.28515625" style="29" customWidth="1"/>
    <col min="8970" max="8970" width="1.7109375" style="29" customWidth="1"/>
    <col min="8971" max="8971" width="3.140625" style="29" customWidth="1"/>
    <col min="8972" max="8972" width="1.42578125" style="29" customWidth="1"/>
    <col min="8973" max="8973" width="11.140625" style="29" customWidth="1"/>
    <col min="8974" max="8974" width="14" style="29" customWidth="1"/>
    <col min="8975" max="9216" width="9.140625" style="29"/>
    <col min="9217" max="9217" width="4.42578125" style="29" customWidth="1"/>
    <col min="9218" max="9218" width="39" style="29" customWidth="1"/>
    <col min="9219" max="9219" width="14" style="29" customWidth="1"/>
    <col min="9220" max="9220" width="19.7109375" style="29" customWidth="1"/>
    <col min="9221" max="9221" width="5.140625" style="29" customWidth="1"/>
    <col min="9222" max="9222" width="1.7109375" style="29" customWidth="1"/>
    <col min="9223" max="9223" width="5.140625" style="29" customWidth="1"/>
    <col min="9224" max="9224" width="2.140625" style="29" customWidth="1"/>
    <col min="9225" max="9225" width="6.28515625" style="29" customWidth="1"/>
    <col min="9226" max="9226" width="1.7109375" style="29" customWidth="1"/>
    <col min="9227" max="9227" width="3.140625" style="29" customWidth="1"/>
    <col min="9228" max="9228" width="1.42578125" style="29" customWidth="1"/>
    <col min="9229" max="9229" width="11.140625" style="29" customWidth="1"/>
    <col min="9230" max="9230" width="14" style="29" customWidth="1"/>
    <col min="9231" max="9472" width="9.140625" style="29"/>
    <col min="9473" max="9473" width="4.42578125" style="29" customWidth="1"/>
    <col min="9474" max="9474" width="39" style="29" customWidth="1"/>
    <col min="9475" max="9475" width="14" style="29" customWidth="1"/>
    <col min="9476" max="9476" width="19.7109375" style="29" customWidth="1"/>
    <col min="9477" max="9477" width="5.140625" style="29" customWidth="1"/>
    <col min="9478" max="9478" width="1.7109375" style="29" customWidth="1"/>
    <col min="9479" max="9479" width="5.140625" style="29" customWidth="1"/>
    <col min="9480" max="9480" width="2.140625" style="29" customWidth="1"/>
    <col min="9481" max="9481" width="6.28515625" style="29" customWidth="1"/>
    <col min="9482" max="9482" width="1.7109375" style="29" customWidth="1"/>
    <col min="9483" max="9483" width="3.140625" style="29" customWidth="1"/>
    <col min="9484" max="9484" width="1.42578125" style="29" customWidth="1"/>
    <col min="9485" max="9485" width="11.140625" style="29" customWidth="1"/>
    <col min="9486" max="9486" width="14" style="29" customWidth="1"/>
    <col min="9487" max="9728" width="9.140625" style="29"/>
    <col min="9729" max="9729" width="4.42578125" style="29" customWidth="1"/>
    <col min="9730" max="9730" width="39" style="29" customWidth="1"/>
    <col min="9731" max="9731" width="14" style="29" customWidth="1"/>
    <col min="9732" max="9732" width="19.7109375" style="29" customWidth="1"/>
    <col min="9733" max="9733" width="5.140625" style="29" customWidth="1"/>
    <col min="9734" max="9734" width="1.7109375" style="29" customWidth="1"/>
    <col min="9735" max="9735" width="5.140625" style="29" customWidth="1"/>
    <col min="9736" max="9736" width="2.140625" style="29" customWidth="1"/>
    <col min="9737" max="9737" width="6.28515625" style="29" customWidth="1"/>
    <col min="9738" max="9738" width="1.7109375" style="29" customWidth="1"/>
    <col min="9739" max="9739" width="3.140625" style="29" customWidth="1"/>
    <col min="9740" max="9740" width="1.42578125" style="29" customWidth="1"/>
    <col min="9741" max="9741" width="11.140625" style="29" customWidth="1"/>
    <col min="9742" max="9742" width="14" style="29" customWidth="1"/>
    <col min="9743" max="9984" width="9.140625" style="29"/>
    <col min="9985" max="9985" width="4.42578125" style="29" customWidth="1"/>
    <col min="9986" max="9986" width="39" style="29" customWidth="1"/>
    <col min="9987" max="9987" width="14" style="29" customWidth="1"/>
    <col min="9988" max="9988" width="19.7109375" style="29" customWidth="1"/>
    <col min="9989" max="9989" width="5.140625" style="29" customWidth="1"/>
    <col min="9990" max="9990" width="1.7109375" style="29" customWidth="1"/>
    <col min="9991" max="9991" width="5.140625" style="29" customWidth="1"/>
    <col min="9992" max="9992" width="2.140625" style="29" customWidth="1"/>
    <col min="9993" max="9993" width="6.28515625" style="29" customWidth="1"/>
    <col min="9994" max="9994" width="1.7109375" style="29" customWidth="1"/>
    <col min="9995" max="9995" width="3.140625" style="29" customWidth="1"/>
    <col min="9996" max="9996" width="1.42578125" style="29" customWidth="1"/>
    <col min="9997" max="9997" width="11.140625" style="29" customWidth="1"/>
    <col min="9998" max="9998" width="14" style="29" customWidth="1"/>
    <col min="9999" max="10240" width="9.140625" style="29"/>
    <col min="10241" max="10241" width="4.42578125" style="29" customWidth="1"/>
    <col min="10242" max="10242" width="39" style="29" customWidth="1"/>
    <col min="10243" max="10243" width="14" style="29" customWidth="1"/>
    <col min="10244" max="10244" width="19.7109375" style="29" customWidth="1"/>
    <col min="10245" max="10245" width="5.140625" style="29" customWidth="1"/>
    <col min="10246" max="10246" width="1.7109375" style="29" customWidth="1"/>
    <col min="10247" max="10247" width="5.140625" style="29" customWidth="1"/>
    <col min="10248" max="10248" width="2.140625" style="29" customWidth="1"/>
    <col min="10249" max="10249" width="6.28515625" style="29" customWidth="1"/>
    <col min="10250" max="10250" width="1.7109375" style="29" customWidth="1"/>
    <col min="10251" max="10251" width="3.140625" style="29" customWidth="1"/>
    <col min="10252" max="10252" width="1.42578125" style="29" customWidth="1"/>
    <col min="10253" max="10253" width="11.140625" style="29" customWidth="1"/>
    <col min="10254" max="10254" width="14" style="29" customWidth="1"/>
    <col min="10255" max="10496" width="9.140625" style="29"/>
    <col min="10497" max="10497" width="4.42578125" style="29" customWidth="1"/>
    <col min="10498" max="10498" width="39" style="29" customWidth="1"/>
    <col min="10499" max="10499" width="14" style="29" customWidth="1"/>
    <col min="10500" max="10500" width="19.7109375" style="29" customWidth="1"/>
    <col min="10501" max="10501" width="5.140625" style="29" customWidth="1"/>
    <col min="10502" max="10502" width="1.7109375" style="29" customWidth="1"/>
    <col min="10503" max="10503" width="5.140625" style="29" customWidth="1"/>
    <col min="10504" max="10504" width="2.140625" style="29" customWidth="1"/>
    <col min="10505" max="10505" width="6.28515625" style="29" customWidth="1"/>
    <col min="10506" max="10506" width="1.7109375" style="29" customWidth="1"/>
    <col min="10507" max="10507" width="3.140625" style="29" customWidth="1"/>
    <col min="10508" max="10508" width="1.42578125" style="29" customWidth="1"/>
    <col min="10509" max="10509" width="11.140625" style="29" customWidth="1"/>
    <col min="10510" max="10510" width="14" style="29" customWidth="1"/>
    <col min="10511" max="10752" width="9.140625" style="29"/>
    <col min="10753" max="10753" width="4.42578125" style="29" customWidth="1"/>
    <col min="10754" max="10754" width="39" style="29" customWidth="1"/>
    <col min="10755" max="10755" width="14" style="29" customWidth="1"/>
    <col min="10756" max="10756" width="19.7109375" style="29" customWidth="1"/>
    <col min="10757" max="10757" width="5.140625" style="29" customWidth="1"/>
    <col min="10758" max="10758" width="1.7109375" style="29" customWidth="1"/>
    <col min="10759" max="10759" width="5.140625" style="29" customWidth="1"/>
    <col min="10760" max="10760" width="2.140625" style="29" customWidth="1"/>
    <col min="10761" max="10761" width="6.28515625" style="29" customWidth="1"/>
    <col min="10762" max="10762" width="1.7109375" style="29" customWidth="1"/>
    <col min="10763" max="10763" width="3.140625" style="29" customWidth="1"/>
    <col min="10764" max="10764" width="1.42578125" style="29" customWidth="1"/>
    <col min="10765" max="10765" width="11.140625" style="29" customWidth="1"/>
    <col min="10766" max="10766" width="14" style="29" customWidth="1"/>
    <col min="10767" max="11008" width="9.140625" style="29"/>
    <col min="11009" max="11009" width="4.42578125" style="29" customWidth="1"/>
    <col min="11010" max="11010" width="39" style="29" customWidth="1"/>
    <col min="11011" max="11011" width="14" style="29" customWidth="1"/>
    <col min="11012" max="11012" width="19.7109375" style="29" customWidth="1"/>
    <col min="11013" max="11013" width="5.140625" style="29" customWidth="1"/>
    <col min="11014" max="11014" width="1.7109375" style="29" customWidth="1"/>
    <col min="11015" max="11015" width="5.140625" style="29" customWidth="1"/>
    <col min="11016" max="11016" width="2.140625" style="29" customWidth="1"/>
    <col min="11017" max="11017" width="6.28515625" style="29" customWidth="1"/>
    <col min="11018" max="11018" width="1.7109375" style="29" customWidth="1"/>
    <col min="11019" max="11019" width="3.140625" style="29" customWidth="1"/>
    <col min="11020" max="11020" width="1.42578125" style="29" customWidth="1"/>
    <col min="11021" max="11021" width="11.140625" style="29" customWidth="1"/>
    <col min="11022" max="11022" width="14" style="29" customWidth="1"/>
    <col min="11023" max="11264" width="9.140625" style="29"/>
    <col min="11265" max="11265" width="4.42578125" style="29" customWidth="1"/>
    <col min="11266" max="11266" width="39" style="29" customWidth="1"/>
    <col min="11267" max="11267" width="14" style="29" customWidth="1"/>
    <col min="11268" max="11268" width="19.7109375" style="29" customWidth="1"/>
    <col min="11269" max="11269" width="5.140625" style="29" customWidth="1"/>
    <col min="11270" max="11270" width="1.7109375" style="29" customWidth="1"/>
    <col min="11271" max="11271" width="5.140625" style="29" customWidth="1"/>
    <col min="11272" max="11272" width="2.140625" style="29" customWidth="1"/>
    <col min="11273" max="11273" width="6.28515625" style="29" customWidth="1"/>
    <col min="11274" max="11274" width="1.7109375" style="29" customWidth="1"/>
    <col min="11275" max="11275" width="3.140625" style="29" customWidth="1"/>
    <col min="11276" max="11276" width="1.42578125" style="29" customWidth="1"/>
    <col min="11277" max="11277" width="11.140625" style="29" customWidth="1"/>
    <col min="11278" max="11278" width="14" style="29" customWidth="1"/>
    <col min="11279" max="11520" width="9.140625" style="29"/>
    <col min="11521" max="11521" width="4.42578125" style="29" customWidth="1"/>
    <col min="11522" max="11522" width="39" style="29" customWidth="1"/>
    <col min="11523" max="11523" width="14" style="29" customWidth="1"/>
    <col min="11524" max="11524" width="19.7109375" style="29" customWidth="1"/>
    <col min="11525" max="11525" width="5.140625" style="29" customWidth="1"/>
    <col min="11526" max="11526" width="1.7109375" style="29" customWidth="1"/>
    <col min="11527" max="11527" width="5.140625" style="29" customWidth="1"/>
    <col min="11528" max="11528" width="2.140625" style="29" customWidth="1"/>
    <col min="11529" max="11529" width="6.28515625" style="29" customWidth="1"/>
    <col min="11530" max="11530" width="1.7109375" style="29" customWidth="1"/>
    <col min="11531" max="11531" width="3.140625" style="29" customWidth="1"/>
    <col min="11532" max="11532" width="1.42578125" style="29" customWidth="1"/>
    <col min="11533" max="11533" width="11.140625" style="29" customWidth="1"/>
    <col min="11534" max="11534" width="14" style="29" customWidth="1"/>
    <col min="11535" max="11776" width="9.140625" style="29"/>
    <col min="11777" max="11777" width="4.42578125" style="29" customWidth="1"/>
    <col min="11778" max="11778" width="39" style="29" customWidth="1"/>
    <col min="11779" max="11779" width="14" style="29" customWidth="1"/>
    <col min="11780" max="11780" width="19.7109375" style="29" customWidth="1"/>
    <col min="11781" max="11781" width="5.140625" style="29" customWidth="1"/>
    <col min="11782" max="11782" width="1.7109375" style="29" customWidth="1"/>
    <col min="11783" max="11783" width="5.140625" style="29" customWidth="1"/>
    <col min="11784" max="11784" width="2.140625" style="29" customWidth="1"/>
    <col min="11785" max="11785" width="6.28515625" style="29" customWidth="1"/>
    <col min="11786" max="11786" width="1.7109375" style="29" customWidth="1"/>
    <col min="11787" max="11787" width="3.140625" style="29" customWidth="1"/>
    <col min="11788" max="11788" width="1.42578125" style="29" customWidth="1"/>
    <col min="11789" max="11789" width="11.140625" style="29" customWidth="1"/>
    <col min="11790" max="11790" width="14" style="29" customWidth="1"/>
    <col min="11791" max="12032" width="9.140625" style="29"/>
    <col min="12033" max="12033" width="4.42578125" style="29" customWidth="1"/>
    <col min="12034" max="12034" width="39" style="29" customWidth="1"/>
    <col min="12035" max="12035" width="14" style="29" customWidth="1"/>
    <col min="12036" max="12036" width="19.7109375" style="29" customWidth="1"/>
    <col min="12037" max="12037" width="5.140625" style="29" customWidth="1"/>
    <col min="12038" max="12038" width="1.7109375" style="29" customWidth="1"/>
    <col min="12039" max="12039" width="5.140625" style="29" customWidth="1"/>
    <col min="12040" max="12040" width="2.140625" style="29" customWidth="1"/>
    <col min="12041" max="12041" width="6.28515625" style="29" customWidth="1"/>
    <col min="12042" max="12042" width="1.7109375" style="29" customWidth="1"/>
    <col min="12043" max="12043" width="3.140625" style="29" customWidth="1"/>
    <col min="12044" max="12044" width="1.42578125" style="29" customWidth="1"/>
    <col min="12045" max="12045" width="11.140625" style="29" customWidth="1"/>
    <col min="12046" max="12046" width="14" style="29" customWidth="1"/>
    <col min="12047" max="12288" width="9.140625" style="29"/>
    <col min="12289" max="12289" width="4.42578125" style="29" customWidth="1"/>
    <col min="12290" max="12290" width="39" style="29" customWidth="1"/>
    <col min="12291" max="12291" width="14" style="29" customWidth="1"/>
    <col min="12292" max="12292" width="19.7109375" style="29" customWidth="1"/>
    <col min="12293" max="12293" width="5.140625" style="29" customWidth="1"/>
    <col min="12294" max="12294" width="1.7109375" style="29" customWidth="1"/>
    <col min="12295" max="12295" width="5.140625" style="29" customWidth="1"/>
    <col min="12296" max="12296" width="2.140625" style="29" customWidth="1"/>
    <col min="12297" max="12297" width="6.28515625" style="29" customWidth="1"/>
    <col min="12298" max="12298" width="1.7109375" style="29" customWidth="1"/>
    <col min="12299" max="12299" width="3.140625" style="29" customWidth="1"/>
    <col min="12300" max="12300" width="1.42578125" style="29" customWidth="1"/>
    <col min="12301" max="12301" width="11.140625" style="29" customWidth="1"/>
    <col min="12302" max="12302" width="14" style="29" customWidth="1"/>
    <col min="12303" max="12544" width="9.140625" style="29"/>
    <col min="12545" max="12545" width="4.42578125" style="29" customWidth="1"/>
    <col min="12546" max="12546" width="39" style="29" customWidth="1"/>
    <col min="12547" max="12547" width="14" style="29" customWidth="1"/>
    <col min="12548" max="12548" width="19.7109375" style="29" customWidth="1"/>
    <col min="12549" max="12549" width="5.140625" style="29" customWidth="1"/>
    <col min="12550" max="12550" width="1.7109375" style="29" customWidth="1"/>
    <col min="12551" max="12551" width="5.140625" style="29" customWidth="1"/>
    <col min="12552" max="12552" width="2.140625" style="29" customWidth="1"/>
    <col min="12553" max="12553" width="6.28515625" style="29" customWidth="1"/>
    <col min="12554" max="12554" width="1.7109375" style="29" customWidth="1"/>
    <col min="12555" max="12555" width="3.140625" style="29" customWidth="1"/>
    <col min="12556" max="12556" width="1.42578125" style="29" customWidth="1"/>
    <col min="12557" max="12557" width="11.140625" style="29" customWidth="1"/>
    <col min="12558" max="12558" width="14" style="29" customWidth="1"/>
    <col min="12559" max="12800" width="9.140625" style="29"/>
    <col min="12801" max="12801" width="4.42578125" style="29" customWidth="1"/>
    <col min="12802" max="12802" width="39" style="29" customWidth="1"/>
    <col min="12803" max="12803" width="14" style="29" customWidth="1"/>
    <col min="12804" max="12804" width="19.7109375" style="29" customWidth="1"/>
    <col min="12805" max="12805" width="5.140625" style="29" customWidth="1"/>
    <col min="12806" max="12806" width="1.7109375" style="29" customWidth="1"/>
    <col min="12807" max="12807" width="5.140625" style="29" customWidth="1"/>
    <col min="12808" max="12808" width="2.140625" style="29" customWidth="1"/>
    <col min="12809" max="12809" width="6.28515625" style="29" customWidth="1"/>
    <col min="12810" max="12810" width="1.7109375" style="29" customWidth="1"/>
    <col min="12811" max="12811" width="3.140625" style="29" customWidth="1"/>
    <col min="12812" max="12812" width="1.42578125" style="29" customWidth="1"/>
    <col min="12813" max="12813" width="11.140625" style="29" customWidth="1"/>
    <col min="12814" max="12814" width="14" style="29" customWidth="1"/>
    <col min="12815" max="13056" width="9.140625" style="29"/>
    <col min="13057" max="13057" width="4.42578125" style="29" customWidth="1"/>
    <col min="13058" max="13058" width="39" style="29" customWidth="1"/>
    <col min="13059" max="13059" width="14" style="29" customWidth="1"/>
    <col min="13060" max="13060" width="19.7109375" style="29" customWidth="1"/>
    <col min="13061" max="13061" width="5.140625" style="29" customWidth="1"/>
    <col min="13062" max="13062" width="1.7109375" style="29" customWidth="1"/>
    <col min="13063" max="13063" width="5.140625" style="29" customWidth="1"/>
    <col min="13064" max="13064" width="2.140625" style="29" customWidth="1"/>
    <col min="13065" max="13065" width="6.28515625" style="29" customWidth="1"/>
    <col min="13066" max="13066" width="1.7109375" style="29" customWidth="1"/>
    <col min="13067" max="13067" width="3.140625" style="29" customWidth="1"/>
    <col min="13068" max="13068" width="1.42578125" style="29" customWidth="1"/>
    <col min="13069" max="13069" width="11.140625" style="29" customWidth="1"/>
    <col min="13070" max="13070" width="14" style="29" customWidth="1"/>
    <col min="13071" max="13312" width="9.140625" style="29"/>
    <col min="13313" max="13313" width="4.42578125" style="29" customWidth="1"/>
    <col min="13314" max="13314" width="39" style="29" customWidth="1"/>
    <col min="13315" max="13315" width="14" style="29" customWidth="1"/>
    <col min="13316" max="13316" width="19.7109375" style="29" customWidth="1"/>
    <col min="13317" max="13317" width="5.140625" style="29" customWidth="1"/>
    <col min="13318" max="13318" width="1.7109375" style="29" customWidth="1"/>
    <col min="13319" max="13319" width="5.140625" style="29" customWidth="1"/>
    <col min="13320" max="13320" width="2.140625" style="29" customWidth="1"/>
    <col min="13321" max="13321" width="6.28515625" style="29" customWidth="1"/>
    <col min="13322" max="13322" width="1.7109375" style="29" customWidth="1"/>
    <col min="13323" max="13323" width="3.140625" style="29" customWidth="1"/>
    <col min="13324" max="13324" width="1.42578125" style="29" customWidth="1"/>
    <col min="13325" max="13325" width="11.140625" style="29" customWidth="1"/>
    <col min="13326" max="13326" width="14" style="29" customWidth="1"/>
    <col min="13327" max="13568" width="9.140625" style="29"/>
    <col min="13569" max="13569" width="4.42578125" style="29" customWidth="1"/>
    <col min="13570" max="13570" width="39" style="29" customWidth="1"/>
    <col min="13571" max="13571" width="14" style="29" customWidth="1"/>
    <col min="13572" max="13572" width="19.7109375" style="29" customWidth="1"/>
    <col min="13573" max="13573" width="5.140625" style="29" customWidth="1"/>
    <col min="13574" max="13574" width="1.7109375" style="29" customWidth="1"/>
    <col min="13575" max="13575" width="5.140625" style="29" customWidth="1"/>
    <col min="13576" max="13576" width="2.140625" style="29" customWidth="1"/>
    <col min="13577" max="13577" width="6.28515625" style="29" customWidth="1"/>
    <col min="13578" max="13578" width="1.7109375" style="29" customWidth="1"/>
    <col min="13579" max="13579" width="3.140625" style="29" customWidth="1"/>
    <col min="13580" max="13580" width="1.42578125" style="29" customWidth="1"/>
    <col min="13581" max="13581" width="11.140625" style="29" customWidth="1"/>
    <col min="13582" max="13582" width="14" style="29" customWidth="1"/>
    <col min="13583" max="13824" width="9.140625" style="29"/>
    <col min="13825" max="13825" width="4.42578125" style="29" customWidth="1"/>
    <col min="13826" max="13826" width="39" style="29" customWidth="1"/>
    <col min="13827" max="13827" width="14" style="29" customWidth="1"/>
    <col min="13828" max="13828" width="19.7109375" style="29" customWidth="1"/>
    <col min="13829" max="13829" width="5.140625" style="29" customWidth="1"/>
    <col min="13830" max="13830" width="1.7109375" style="29" customWidth="1"/>
    <col min="13831" max="13831" width="5.140625" style="29" customWidth="1"/>
    <col min="13832" max="13832" width="2.140625" style="29" customWidth="1"/>
    <col min="13833" max="13833" width="6.28515625" style="29" customWidth="1"/>
    <col min="13834" max="13834" width="1.7109375" style="29" customWidth="1"/>
    <col min="13835" max="13835" width="3.140625" style="29" customWidth="1"/>
    <col min="13836" max="13836" width="1.42578125" style="29" customWidth="1"/>
    <col min="13837" max="13837" width="11.140625" style="29" customWidth="1"/>
    <col min="13838" max="13838" width="14" style="29" customWidth="1"/>
    <col min="13839" max="14080" width="9.140625" style="29"/>
    <col min="14081" max="14081" width="4.42578125" style="29" customWidth="1"/>
    <col min="14082" max="14082" width="39" style="29" customWidth="1"/>
    <col min="14083" max="14083" width="14" style="29" customWidth="1"/>
    <col min="14084" max="14084" width="19.7109375" style="29" customWidth="1"/>
    <col min="14085" max="14085" width="5.140625" style="29" customWidth="1"/>
    <col min="14086" max="14086" width="1.7109375" style="29" customWidth="1"/>
    <col min="14087" max="14087" width="5.140625" style="29" customWidth="1"/>
    <col min="14088" max="14088" width="2.140625" style="29" customWidth="1"/>
    <col min="14089" max="14089" width="6.28515625" style="29" customWidth="1"/>
    <col min="14090" max="14090" width="1.7109375" style="29" customWidth="1"/>
    <col min="14091" max="14091" width="3.140625" style="29" customWidth="1"/>
    <col min="14092" max="14092" width="1.42578125" style="29" customWidth="1"/>
    <col min="14093" max="14093" width="11.140625" style="29" customWidth="1"/>
    <col min="14094" max="14094" width="14" style="29" customWidth="1"/>
    <col min="14095" max="14336" width="9.140625" style="29"/>
    <col min="14337" max="14337" width="4.42578125" style="29" customWidth="1"/>
    <col min="14338" max="14338" width="39" style="29" customWidth="1"/>
    <col min="14339" max="14339" width="14" style="29" customWidth="1"/>
    <col min="14340" max="14340" width="19.7109375" style="29" customWidth="1"/>
    <col min="14341" max="14341" width="5.140625" style="29" customWidth="1"/>
    <col min="14342" max="14342" width="1.7109375" style="29" customWidth="1"/>
    <col min="14343" max="14343" width="5.140625" style="29" customWidth="1"/>
    <col min="14344" max="14344" width="2.140625" style="29" customWidth="1"/>
    <col min="14345" max="14345" width="6.28515625" style="29" customWidth="1"/>
    <col min="14346" max="14346" width="1.7109375" style="29" customWidth="1"/>
    <col min="14347" max="14347" width="3.140625" style="29" customWidth="1"/>
    <col min="14348" max="14348" width="1.42578125" style="29" customWidth="1"/>
    <col min="14349" max="14349" width="11.140625" style="29" customWidth="1"/>
    <col min="14350" max="14350" width="14" style="29" customWidth="1"/>
    <col min="14351" max="14592" width="9.140625" style="29"/>
    <col min="14593" max="14593" width="4.42578125" style="29" customWidth="1"/>
    <col min="14594" max="14594" width="39" style="29" customWidth="1"/>
    <col min="14595" max="14595" width="14" style="29" customWidth="1"/>
    <col min="14596" max="14596" width="19.7109375" style="29" customWidth="1"/>
    <col min="14597" max="14597" width="5.140625" style="29" customWidth="1"/>
    <col min="14598" max="14598" width="1.7109375" style="29" customWidth="1"/>
    <col min="14599" max="14599" width="5.140625" style="29" customWidth="1"/>
    <col min="14600" max="14600" width="2.140625" style="29" customWidth="1"/>
    <col min="14601" max="14601" width="6.28515625" style="29" customWidth="1"/>
    <col min="14602" max="14602" width="1.7109375" style="29" customWidth="1"/>
    <col min="14603" max="14603" width="3.140625" style="29" customWidth="1"/>
    <col min="14604" max="14604" width="1.42578125" style="29" customWidth="1"/>
    <col min="14605" max="14605" width="11.140625" style="29" customWidth="1"/>
    <col min="14606" max="14606" width="14" style="29" customWidth="1"/>
    <col min="14607" max="14848" width="9.140625" style="29"/>
    <col min="14849" max="14849" width="4.42578125" style="29" customWidth="1"/>
    <col min="14850" max="14850" width="39" style="29" customWidth="1"/>
    <col min="14851" max="14851" width="14" style="29" customWidth="1"/>
    <col min="14852" max="14852" width="19.7109375" style="29" customWidth="1"/>
    <col min="14853" max="14853" width="5.140625" style="29" customWidth="1"/>
    <col min="14854" max="14854" width="1.7109375" style="29" customWidth="1"/>
    <col min="14855" max="14855" width="5.140625" style="29" customWidth="1"/>
    <col min="14856" max="14856" width="2.140625" style="29" customWidth="1"/>
    <col min="14857" max="14857" width="6.28515625" style="29" customWidth="1"/>
    <col min="14858" max="14858" width="1.7109375" style="29" customWidth="1"/>
    <col min="14859" max="14859" width="3.140625" style="29" customWidth="1"/>
    <col min="14860" max="14860" width="1.42578125" style="29" customWidth="1"/>
    <col min="14861" max="14861" width="11.140625" style="29" customWidth="1"/>
    <col min="14862" max="14862" width="14" style="29" customWidth="1"/>
    <col min="14863" max="15104" width="9.140625" style="29"/>
    <col min="15105" max="15105" width="4.42578125" style="29" customWidth="1"/>
    <col min="15106" max="15106" width="39" style="29" customWidth="1"/>
    <col min="15107" max="15107" width="14" style="29" customWidth="1"/>
    <col min="15108" max="15108" width="19.7109375" style="29" customWidth="1"/>
    <col min="15109" max="15109" width="5.140625" style="29" customWidth="1"/>
    <col min="15110" max="15110" width="1.7109375" style="29" customWidth="1"/>
    <col min="15111" max="15111" width="5.140625" style="29" customWidth="1"/>
    <col min="15112" max="15112" width="2.140625" style="29" customWidth="1"/>
    <col min="15113" max="15113" width="6.28515625" style="29" customWidth="1"/>
    <col min="15114" max="15114" width="1.7109375" style="29" customWidth="1"/>
    <col min="15115" max="15115" width="3.140625" style="29" customWidth="1"/>
    <col min="15116" max="15116" width="1.42578125" style="29" customWidth="1"/>
    <col min="15117" max="15117" width="11.140625" style="29" customWidth="1"/>
    <col min="15118" max="15118" width="14" style="29" customWidth="1"/>
    <col min="15119" max="15360" width="9.140625" style="29"/>
    <col min="15361" max="15361" width="4.42578125" style="29" customWidth="1"/>
    <col min="15362" max="15362" width="39" style="29" customWidth="1"/>
    <col min="15363" max="15363" width="14" style="29" customWidth="1"/>
    <col min="15364" max="15364" width="19.7109375" style="29" customWidth="1"/>
    <col min="15365" max="15365" width="5.140625" style="29" customWidth="1"/>
    <col min="15366" max="15366" width="1.7109375" style="29" customWidth="1"/>
    <col min="15367" max="15367" width="5.140625" style="29" customWidth="1"/>
    <col min="15368" max="15368" width="2.140625" style="29" customWidth="1"/>
    <col min="15369" max="15369" width="6.28515625" style="29" customWidth="1"/>
    <col min="15370" max="15370" width="1.7109375" style="29" customWidth="1"/>
    <col min="15371" max="15371" width="3.140625" style="29" customWidth="1"/>
    <col min="15372" max="15372" width="1.42578125" style="29" customWidth="1"/>
    <col min="15373" max="15373" width="11.140625" style="29" customWidth="1"/>
    <col min="15374" max="15374" width="14" style="29" customWidth="1"/>
    <col min="15375" max="15616" width="9.140625" style="29"/>
    <col min="15617" max="15617" width="4.42578125" style="29" customWidth="1"/>
    <col min="15618" max="15618" width="39" style="29" customWidth="1"/>
    <col min="15619" max="15619" width="14" style="29" customWidth="1"/>
    <col min="15620" max="15620" width="19.7109375" style="29" customWidth="1"/>
    <col min="15621" max="15621" width="5.140625" style="29" customWidth="1"/>
    <col min="15622" max="15622" width="1.7109375" style="29" customWidth="1"/>
    <col min="15623" max="15623" width="5.140625" style="29" customWidth="1"/>
    <col min="15624" max="15624" width="2.140625" style="29" customWidth="1"/>
    <col min="15625" max="15625" width="6.28515625" style="29" customWidth="1"/>
    <col min="15626" max="15626" width="1.7109375" style="29" customWidth="1"/>
    <col min="15627" max="15627" width="3.140625" style="29" customWidth="1"/>
    <col min="15628" max="15628" width="1.42578125" style="29" customWidth="1"/>
    <col min="15629" max="15629" width="11.140625" style="29" customWidth="1"/>
    <col min="15630" max="15630" width="14" style="29" customWidth="1"/>
    <col min="15631" max="15872" width="9.140625" style="29"/>
    <col min="15873" max="15873" width="4.42578125" style="29" customWidth="1"/>
    <col min="15874" max="15874" width="39" style="29" customWidth="1"/>
    <col min="15875" max="15875" width="14" style="29" customWidth="1"/>
    <col min="15876" max="15876" width="19.7109375" style="29" customWidth="1"/>
    <col min="15877" max="15877" width="5.140625" style="29" customWidth="1"/>
    <col min="15878" max="15878" width="1.7109375" style="29" customWidth="1"/>
    <col min="15879" max="15879" width="5.140625" style="29" customWidth="1"/>
    <col min="15880" max="15880" width="2.140625" style="29" customWidth="1"/>
    <col min="15881" max="15881" width="6.28515625" style="29" customWidth="1"/>
    <col min="15882" max="15882" width="1.7109375" style="29" customWidth="1"/>
    <col min="15883" max="15883" width="3.140625" style="29" customWidth="1"/>
    <col min="15884" max="15884" width="1.42578125" style="29" customWidth="1"/>
    <col min="15885" max="15885" width="11.140625" style="29" customWidth="1"/>
    <col min="15886" max="15886" width="14" style="29" customWidth="1"/>
    <col min="15887" max="16128" width="9.140625" style="29"/>
    <col min="16129" max="16129" width="4.42578125" style="29" customWidth="1"/>
    <col min="16130" max="16130" width="39" style="29" customWidth="1"/>
    <col min="16131" max="16131" width="14" style="29" customWidth="1"/>
    <col min="16132" max="16132" width="19.7109375" style="29" customWidth="1"/>
    <col min="16133" max="16133" width="5.140625" style="29" customWidth="1"/>
    <col min="16134" max="16134" width="1.7109375" style="29" customWidth="1"/>
    <col min="16135" max="16135" width="5.140625" style="29" customWidth="1"/>
    <col min="16136" max="16136" width="2.140625" style="29" customWidth="1"/>
    <col min="16137" max="16137" width="6.28515625" style="29" customWidth="1"/>
    <col min="16138" max="16138" width="1.7109375" style="29" customWidth="1"/>
    <col min="16139" max="16139" width="3.140625" style="29" customWidth="1"/>
    <col min="16140" max="16140" width="1.42578125" style="29" customWidth="1"/>
    <col min="16141" max="16141" width="11.140625" style="29" customWidth="1"/>
    <col min="16142" max="16142" width="14" style="29" customWidth="1"/>
    <col min="16143" max="16384" width="9.140625" style="29"/>
  </cols>
  <sheetData>
    <row r="3" spans="1:14" ht="15.75" customHeight="1">
      <c r="A3" s="497" t="s">
        <v>108</v>
      </c>
      <c r="B3" s="497"/>
      <c r="C3" s="24"/>
      <c r="D3" s="24"/>
      <c r="E3" s="25" t="s">
        <v>109</v>
      </c>
      <c r="F3" s="25"/>
      <c r="G3" s="26"/>
      <c r="H3" s="26"/>
      <c r="I3" s="26"/>
      <c r="J3" s="26"/>
      <c r="K3" s="26"/>
      <c r="L3" s="26"/>
      <c r="M3" s="26"/>
      <c r="N3" s="26"/>
    </row>
    <row r="4" spans="1:14" ht="15.75" customHeight="1">
      <c r="A4" s="508"/>
      <c r="B4" s="508"/>
      <c r="C4" s="508"/>
      <c r="D4" s="24"/>
      <c r="E4" s="509"/>
      <c r="F4" s="509"/>
      <c r="G4" s="509"/>
      <c r="H4" s="509"/>
      <c r="I4" s="509"/>
      <c r="J4" s="509"/>
      <c r="K4" s="509"/>
      <c r="L4" s="509"/>
      <c r="M4" s="509"/>
      <c r="N4" s="509"/>
    </row>
    <row r="5" spans="1:14" ht="16.5" customHeight="1">
      <c r="A5" s="497" t="s">
        <v>123</v>
      </c>
      <c r="B5" s="497"/>
      <c r="C5" s="24"/>
      <c r="D5" s="24"/>
      <c r="E5" s="497" t="s">
        <v>100</v>
      </c>
      <c r="F5" s="497"/>
      <c r="G5" s="497"/>
      <c r="H5" s="497"/>
      <c r="I5" s="497"/>
      <c r="J5" s="497"/>
      <c r="K5" s="497"/>
      <c r="L5" s="497"/>
      <c r="M5" s="497"/>
      <c r="N5" s="497"/>
    </row>
    <row r="6" spans="1:14" ht="18" customHeight="1">
      <c r="A6" s="497" t="s">
        <v>205</v>
      </c>
      <c r="B6" s="497"/>
      <c r="C6" s="157"/>
      <c r="D6" s="157"/>
      <c r="E6" s="497" t="s">
        <v>205</v>
      </c>
      <c r="F6" s="497"/>
      <c r="G6" s="497"/>
      <c r="H6" s="497"/>
      <c r="I6" s="497"/>
      <c r="J6" s="497"/>
      <c r="K6" s="497"/>
      <c r="L6" s="497"/>
      <c r="M6" s="497"/>
      <c r="N6" s="497"/>
    </row>
    <row r="7" spans="1:14" ht="79.5" customHeight="1">
      <c r="A7" s="155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14">
      <c r="A8" s="156"/>
      <c r="B8" s="498" t="s">
        <v>221</v>
      </c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</row>
    <row r="9" spans="1:14">
      <c r="A9" s="156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</row>
    <row r="10" spans="1:14" ht="39" customHeight="1">
      <c r="A10" s="156"/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</row>
    <row r="11" spans="1:14" ht="15" customHeight="1">
      <c r="A11" s="495" t="s">
        <v>50</v>
      </c>
      <c r="B11" s="495" t="s">
        <v>29</v>
      </c>
      <c r="C11" s="495" t="s">
        <v>51</v>
      </c>
      <c r="D11" s="495" t="s">
        <v>52</v>
      </c>
      <c r="E11" s="500"/>
      <c r="F11" s="501"/>
      <c r="G11" s="501"/>
      <c r="H11" s="501"/>
      <c r="I11" s="501"/>
      <c r="J11" s="501"/>
      <c r="K11" s="501"/>
      <c r="L11" s="502"/>
      <c r="M11" s="495" t="s">
        <v>53</v>
      </c>
      <c r="N11" s="495"/>
    </row>
    <row r="12" spans="1:14">
      <c r="A12" s="495"/>
      <c r="B12" s="495"/>
      <c r="C12" s="495"/>
      <c r="D12" s="495"/>
      <c r="E12" s="503"/>
      <c r="F12" s="499"/>
      <c r="G12" s="499"/>
      <c r="H12" s="499"/>
      <c r="I12" s="499"/>
      <c r="J12" s="499"/>
      <c r="K12" s="499"/>
      <c r="L12" s="504"/>
      <c r="M12" s="495">
        <v>44.21</v>
      </c>
      <c r="N12" s="495"/>
    </row>
    <row r="13" spans="1:14">
      <c r="A13" s="495"/>
      <c r="B13" s="495"/>
      <c r="C13" s="495"/>
      <c r="D13" s="495"/>
      <c r="E13" s="505"/>
      <c r="F13" s="506"/>
      <c r="G13" s="506"/>
      <c r="H13" s="506"/>
      <c r="I13" s="506"/>
      <c r="J13" s="506"/>
      <c r="K13" s="506"/>
      <c r="L13" s="507"/>
      <c r="M13" s="30" t="s">
        <v>54</v>
      </c>
      <c r="N13" s="30" t="s">
        <v>206</v>
      </c>
    </row>
    <row r="14" spans="1:14">
      <c r="A14" s="69"/>
      <c r="B14" s="495" t="s">
        <v>55</v>
      </c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</row>
    <row r="15" spans="1:14" ht="45.75" customHeight="1">
      <c r="A15" s="510" t="s">
        <v>56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</row>
    <row r="16" spans="1:14" ht="15" customHeight="1">
      <c r="A16" s="67"/>
      <c r="B16" s="516" t="s">
        <v>57</v>
      </c>
      <c r="C16" s="516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13.5" customHeight="1">
      <c r="A17" s="71"/>
      <c r="B17" s="35" t="s">
        <v>58</v>
      </c>
      <c r="C17" s="36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7"/>
    </row>
    <row r="18" spans="1:14" ht="15.75" customHeight="1">
      <c r="A18" s="71"/>
      <c r="B18" s="35" t="s">
        <v>59</v>
      </c>
      <c r="C18" s="38">
        <v>44.21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7"/>
    </row>
    <row r="19" spans="1:14" ht="13.5" customHeight="1">
      <c r="A19" s="59"/>
      <c r="B19" s="35" t="s">
        <v>60</v>
      </c>
      <c r="C19" s="38">
        <v>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7"/>
    </row>
    <row r="20" spans="1:14" ht="13.5" customHeight="1">
      <c r="A20" s="59"/>
      <c r="B20" s="41" t="s">
        <v>61</v>
      </c>
      <c r="C20" s="38">
        <v>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7"/>
    </row>
    <row r="21" spans="1:14" ht="13.5" customHeight="1">
      <c r="A21" s="59"/>
      <c r="B21" s="39" t="s">
        <v>62</v>
      </c>
      <c r="C21" s="38">
        <f>C19</f>
        <v>2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7"/>
    </row>
    <row r="22" spans="1:14" ht="13.5" customHeight="1">
      <c r="A22" s="59"/>
      <c r="B22" s="42" t="s">
        <v>63</v>
      </c>
      <c r="C22" s="38">
        <f>C19*C20</f>
        <v>10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43"/>
    </row>
    <row r="23" spans="1:14">
      <c r="A23" s="517" t="s">
        <v>64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</row>
    <row r="24" spans="1:14" ht="59.25" customHeight="1">
      <c r="A24" s="44">
        <v>1</v>
      </c>
      <c r="B24" s="45" t="s">
        <v>65</v>
      </c>
      <c r="C24" s="46" t="s">
        <v>66</v>
      </c>
      <c r="D24" s="47"/>
      <c r="E24" s="44">
        <f>18.4</f>
        <v>18.399999999999999</v>
      </c>
      <c r="F24" s="48" t="s">
        <v>11</v>
      </c>
      <c r="G24" s="48">
        <f>C21</f>
        <v>2</v>
      </c>
      <c r="H24" s="48" t="s">
        <v>11</v>
      </c>
      <c r="I24" s="48">
        <v>0.5</v>
      </c>
      <c r="J24" s="48"/>
      <c r="K24" s="48"/>
      <c r="L24" s="49"/>
      <c r="M24" s="48">
        <f>E24*0.5*C21</f>
        <v>18.399999999999999</v>
      </c>
      <c r="N24" s="47">
        <f>ROUND((M24*$M$12),2)</f>
        <v>813.46</v>
      </c>
    </row>
    <row r="25" spans="1:14" ht="16.149999999999999" customHeight="1">
      <c r="A25" s="50"/>
      <c r="B25" s="51">
        <f>C21</f>
        <v>2</v>
      </c>
      <c r="C25" s="52"/>
      <c r="D25" s="53"/>
      <c r="E25" s="50"/>
      <c r="F25" s="54"/>
      <c r="G25" s="54"/>
      <c r="H25" s="54"/>
      <c r="I25" s="54"/>
      <c r="J25" s="54"/>
      <c r="K25" s="54"/>
      <c r="L25" s="55"/>
      <c r="M25" s="54"/>
      <c r="N25" s="53"/>
    </row>
    <row r="26" spans="1:14" ht="34.15" customHeight="1">
      <c r="A26" s="53">
        <v>2</v>
      </c>
      <c r="B26" s="51" t="s">
        <v>67</v>
      </c>
      <c r="C26" s="51" t="s">
        <v>68</v>
      </c>
      <c r="D26" s="50"/>
      <c r="E26" s="56">
        <f>E24</f>
        <v>18.399999999999999</v>
      </c>
      <c r="F26" s="57" t="s">
        <v>11</v>
      </c>
      <c r="G26" s="57">
        <f>C21</f>
        <v>2</v>
      </c>
      <c r="H26" s="57"/>
      <c r="I26" s="57"/>
      <c r="J26" s="57"/>
      <c r="K26" s="57"/>
      <c r="L26" s="58"/>
      <c r="M26" s="55">
        <f>E26*G26</f>
        <v>36.799999999999997</v>
      </c>
      <c r="N26" s="53">
        <f>ROUND((M26*$M$12),2)</f>
        <v>1626.93</v>
      </c>
    </row>
    <row r="27" spans="1:14" ht="33" customHeight="1">
      <c r="A27" s="47">
        <v>3</v>
      </c>
      <c r="B27" s="40" t="s">
        <v>101</v>
      </c>
      <c r="C27" s="59" t="s">
        <v>69</v>
      </c>
      <c r="D27" s="60"/>
      <c r="E27" s="60">
        <f>C22</f>
        <v>10</v>
      </c>
      <c r="F27" s="61" t="s">
        <v>11</v>
      </c>
      <c r="G27" s="61">
        <v>38.4</v>
      </c>
      <c r="H27" s="61"/>
      <c r="I27" s="61"/>
      <c r="J27" s="61"/>
      <c r="K27" s="61"/>
      <c r="L27" s="62"/>
      <c r="M27" s="63">
        <f>C22*G27</f>
        <v>384</v>
      </c>
      <c r="N27" s="47">
        <f>ROUND((M27*$M$12),2)</f>
        <v>16976.64</v>
      </c>
    </row>
    <row r="28" spans="1:14" ht="25.5">
      <c r="A28" s="44">
        <v>4</v>
      </c>
      <c r="B28" s="40" t="s">
        <v>70</v>
      </c>
      <c r="C28" s="61" t="s">
        <v>71</v>
      </c>
      <c r="D28" s="59"/>
      <c r="E28" s="61">
        <f>22.9</f>
        <v>22.9</v>
      </c>
      <c r="F28" s="61" t="s">
        <v>11</v>
      </c>
      <c r="G28" s="61">
        <f>B29</f>
        <v>2</v>
      </c>
      <c r="H28" s="61"/>
      <c r="I28" s="61"/>
      <c r="J28" s="61"/>
      <c r="K28" s="61"/>
      <c r="L28" s="61"/>
      <c r="M28" s="64">
        <f>22.9*G28</f>
        <v>45.8</v>
      </c>
      <c r="N28" s="49">
        <f>ROUND((M28*$M$12),2)</f>
        <v>2024.82</v>
      </c>
    </row>
    <row r="29" spans="1:14">
      <c r="A29" s="50"/>
      <c r="B29" s="65">
        <f>C19</f>
        <v>2</v>
      </c>
      <c r="C29" s="66"/>
      <c r="D29" s="67"/>
      <c r="E29" s="66"/>
      <c r="F29" s="66"/>
      <c r="G29" s="66"/>
      <c r="H29" s="66"/>
      <c r="I29" s="66"/>
      <c r="J29" s="66"/>
      <c r="K29" s="66"/>
      <c r="L29" s="66"/>
      <c r="M29" s="68"/>
      <c r="N29" s="55"/>
    </row>
    <row r="30" spans="1:14">
      <c r="A30" s="53">
        <v>6</v>
      </c>
      <c r="B30" s="483" t="s">
        <v>72</v>
      </c>
      <c r="C30" s="483"/>
      <c r="D30" s="484"/>
      <c r="E30" s="137"/>
      <c r="F30" s="138"/>
      <c r="G30" s="138"/>
      <c r="H30" s="138"/>
      <c r="I30" s="138"/>
      <c r="J30" s="138"/>
      <c r="K30" s="138"/>
      <c r="L30" s="129"/>
      <c r="M30" s="147">
        <f>SUM(M24:M29)</f>
        <v>485</v>
      </c>
      <c r="N30" s="148">
        <f>SUM(N24:N29)</f>
        <v>21441.85</v>
      </c>
    </row>
    <row r="31" spans="1:14" ht="25.5">
      <c r="A31" s="69">
        <v>7</v>
      </c>
      <c r="B31" s="144" t="s">
        <v>73</v>
      </c>
      <c r="C31" s="67" t="s">
        <v>74</v>
      </c>
      <c r="D31" s="145" t="s">
        <v>75</v>
      </c>
      <c r="E31" s="519">
        <f>M30</f>
        <v>485</v>
      </c>
      <c r="F31" s="520"/>
      <c r="G31" s="520"/>
      <c r="H31" s="149" t="s">
        <v>11</v>
      </c>
      <c r="I31" s="149">
        <v>8.7499999999999994E-2</v>
      </c>
      <c r="J31" s="149"/>
      <c r="K31" s="149"/>
      <c r="L31" s="150"/>
      <c r="M31" s="146">
        <f>M30*I31</f>
        <v>42.4375</v>
      </c>
      <c r="N31" s="67">
        <f>ROUND((M31*$M$12),2)</f>
        <v>1876.16</v>
      </c>
    </row>
    <row r="32" spans="1:14" ht="38.25">
      <c r="A32" s="69">
        <v>8</v>
      </c>
      <c r="B32" s="70" t="s">
        <v>76</v>
      </c>
      <c r="C32" s="76" t="s">
        <v>77</v>
      </c>
      <c r="D32" s="72" t="s">
        <v>78</v>
      </c>
      <c r="E32" s="512">
        <f>M30+M31</f>
        <v>527.4375</v>
      </c>
      <c r="F32" s="513"/>
      <c r="G32" s="513"/>
      <c r="H32" s="73" t="s">
        <v>11</v>
      </c>
      <c r="I32" s="73">
        <v>0.06</v>
      </c>
      <c r="J32" s="73"/>
      <c r="K32" s="73"/>
      <c r="L32" s="74"/>
      <c r="M32" s="75">
        <f>(M30+M31)*0.06</f>
        <v>31.646249999999998</v>
      </c>
      <c r="N32" s="71">
        <f>ROUND((M32*$M$12),2)</f>
        <v>1399.08</v>
      </c>
    </row>
    <row r="33" spans="1:14">
      <c r="A33" s="69">
        <v>9</v>
      </c>
      <c r="B33" s="514" t="s">
        <v>72</v>
      </c>
      <c r="C33" s="514"/>
      <c r="D33" s="515"/>
      <c r="E33" s="77"/>
      <c r="F33" s="78"/>
      <c r="G33" s="78"/>
      <c r="H33" s="78"/>
      <c r="I33" s="78"/>
      <c r="J33" s="78"/>
      <c r="K33" s="78"/>
      <c r="L33" s="79"/>
      <c r="M33" s="80">
        <f>SUM(M30:M32)</f>
        <v>559.08375000000001</v>
      </c>
      <c r="N33" s="81">
        <f>SUM(N30:N32)</f>
        <v>24717.089999999997</v>
      </c>
    </row>
    <row r="34" spans="1:14">
      <c r="A34" s="69">
        <v>10</v>
      </c>
      <c r="B34" s="495" t="s">
        <v>79</v>
      </c>
      <c r="C34" s="495"/>
      <c r="D34" s="495"/>
      <c r="E34" s="494"/>
      <c r="F34" s="494"/>
      <c r="G34" s="494"/>
      <c r="H34" s="494"/>
      <c r="I34" s="494"/>
      <c r="J34" s="494"/>
      <c r="K34" s="494"/>
      <c r="L34" s="494"/>
      <c r="M34" s="495"/>
      <c r="N34" s="495"/>
    </row>
    <row r="35" spans="1:14" ht="25.5">
      <c r="A35" s="69">
        <v>11</v>
      </c>
      <c r="B35" s="82" t="s">
        <v>80</v>
      </c>
      <c r="C35" s="71" t="s">
        <v>81</v>
      </c>
      <c r="D35" s="83"/>
      <c r="E35" s="60">
        <f>C21</f>
        <v>2</v>
      </c>
      <c r="F35" s="61" t="s">
        <v>11</v>
      </c>
      <c r="G35" s="496">
        <v>220.2</v>
      </c>
      <c r="H35" s="496"/>
      <c r="I35" s="61"/>
      <c r="J35" s="61"/>
      <c r="K35" s="61"/>
      <c r="L35" s="62"/>
      <c r="M35" s="84">
        <f>E35*G35</f>
        <v>440.4</v>
      </c>
      <c r="N35" s="69">
        <f>ROUND((M35*$M$12),2)</f>
        <v>19470.080000000002</v>
      </c>
    </row>
    <row r="36" spans="1:14" ht="25.5">
      <c r="A36" s="69">
        <v>12</v>
      </c>
      <c r="B36" s="87" t="s">
        <v>82</v>
      </c>
      <c r="C36" s="357" t="s">
        <v>83</v>
      </c>
      <c r="D36" s="88"/>
      <c r="E36" s="89">
        <f>C21</f>
        <v>2</v>
      </c>
      <c r="F36" s="90" t="s">
        <v>11</v>
      </c>
      <c r="G36" s="90">
        <v>25.4</v>
      </c>
      <c r="H36" s="90"/>
      <c r="I36" s="90"/>
      <c r="J36" s="90"/>
      <c r="K36" s="90"/>
      <c r="L36" s="91"/>
      <c r="M36" s="84">
        <f>E36*G36</f>
        <v>50.8</v>
      </c>
      <c r="N36" s="69">
        <f>ROUND((M36*$M$12),2)</f>
        <v>2245.87</v>
      </c>
    </row>
    <row r="37" spans="1:14">
      <c r="A37" s="69">
        <v>13</v>
      </c>
      <c r="B37" s="483" t="s">
        <v>84</v>
      </c>
      <c r="C37" s="483"/>
      <c r="D37" s="484"/>
      <c r="E37" s="92"/>
      <c r="F37" s="92"/>
      <c r="G37" s="92"/>
      <c r="H37" s="92"/>
      <c r="I37" s="92"/>
      <c r="J37" s="92"/>
      <c r="K37" s="92"/>
      <c r="L37" s="92"/>
      <c r="M37" s="93">
        <f>SUM(M35:M36)</f>
        <v>491.2</v>
      </c>
      <c r="N37" s="94">
        <f>SUM(N35:N36)</f>
        <v>21715.95</v>
      </c>
    </row>
    <row r="38" spans="1:14">
      <c r="A38" s="69">
        <v>14</v>
      </c>
      <c r="B38" s="485" t="s">
        <v>85</v>
      </c>
      <c r="C38" s="485"/>
      <c r="D38" s="485"/>
      <c r="E38" s="486"/>
      <c r="F38" s="486"/>
      <c r="G38" s="486"/>
      <c r="H38" s="486"/>
      <c r="I38" s="486"/>
      <c r="J38" s="486"/>
      <c r="K38" s="486"/>
      <c r="L38" s="486"/>
      <c r="M38" s="485"/>
      <c r="N38" s="485"/>
    </row>
    <row r="39" spans="1:14" ht="30" customHeight="1">
      <c r="A39" s="69">
        <v>15</v>
      </c>
      <c r="B39" s="31" t="s">
        <v>125</v>
      </c>
      <c r="C39" s="95" t="s">
        <v>86</v>
      </c>
      <c r="D39" s="96"/>
      <c r="E39" s="97">
        <f>C22</f>
        <v>10</v>
      </c>
      <c r="F39" s="98" t="s">
        <v>11</v>
      </c>
      <c r="G39" s="98">
        <v>9</v>
      </c>
      <c r="H39" s="98"/>
      <c r="I39" s="98"/>
      <c r="J39" s="98"/>
      <c r="K39" s="98"/>
      <c r="L39" s="99"/>
      <c r="M39" s="100">
        <f>E39*9</f>
        <v>90</v>
      </c>
      <c r="N39" s="69">
        <f>ROUND((M39*$M$12),2)</f>
        <v>3978.9</v>
      </c>
    </row>
    <row r="40" spans="1:14" ht="17.45" customHeight="1">
      <c r="A40" s="69">
        <v>16</v>
      </c>
      <c r="B40" s="34" t="s">
        <v>87</v>
      </c>
      <c r="C40" s="71" t="s">
        <v>88</v>
      </c>
      <c r="D40" s="101"/>
      <c r="E40" s="101">
        <f>E39</f>
        <v>10</v>
      </c>
      <c r="F40" s="102" t="s">
        <v>11</v>
      </c>
      <c r="G40" s="102">
        <v>8.1999999999999993</v>
      </c>
      <c r="H40" s="102"/>
      <c r="I40" s="102"/>
      <c r="J40" s="102"/>
      <c r="K40" s="102"/>
      <c r="L40" s="103"/>
      <c r="M40" s="104">
        <f>E40*8.2</f>
        <v>82</v>
      </c>
      <c r="N40" s="69">
        <f>ROUND((M40*$M$12),2)</f>
        <v>3625.22</v>
      </c>
    </row>
    <row r="41" spans="1:14" ht="25.5">
      <c r="A41" s="69">
        <v>17</v>
      </c>
      <c r="B41" s="34" t="s">
        <v>89</v>
      </c>
      <c r="C41" s="105" t="s">
        <v>90</v>
      </c>
      <c r="D41" s="106"/>
      <c r="E41" s="491">
        <f>M37</f>
        <v>491.2</v>
      </c>
      <c r="F41" s="492"/>
      <c r="G41" s="492"/>
      <c r="H41" s="107" t="s">
        <v>11</v>
      </c>
      <c r="I41" s="107">
        <v>0.2</v>
      </c>
      <c r="J41" s="107"/>
      <c r="K41" s="107"/>
      <c r="L41" s="108"/>
      <c r="M41" s="109">
        <f>E41*I41</f>
        <v>98.240000000000009</v>
      </c>
      <c r="N41" s="69">
        <f>ROUND((M41*$M$12),2)</f>
        <v>4343.1899999999996</v>
      </c>
    </row>
    <row r="42" spans="1:14">
      <c r="A42" s="69">
        <v>18</v>
      </c>
      <c r="B42" s="483" t="s">
        <v>91</v>
      </c>
      <c r="C42" s="483"/>
      <c r="D42" s="484"/>
      <c r="E42" s="92"/>
      <c r="F42" s="92"/>
      <c r="G42" s="92"/>
      <c r="H42" s="92"/>
      <c r="I42" s="92"/>
      <c r="J42" s="92"/>
      <c r="K42" s="92"/>
      <c r="L42" s="92"/>
      <c r="M42" s="151">
        <f>SUM(M39:M41)</f>
        <v>270.24</v>
      </c>
      <c r="N42" s="94">
        <f>SUM(N39:N41)</f>
        <v>11947.31</v>
      </c>
    </row>
    <row r="43" spans="1:14">
      <c r="A43" s="69">
        <v>19</v>
      </c>
      <c r="B43" s="493" t="s">
        <v>92</v>
      </c>
      <c r="C43" s="493"/>
      <c r="D43" s="493"/>
      <c r="E43" s="494"/>
      <c r="F43" s="494"/>
      <c r="G43" s="494"/>
      <c r="H43" s="494"/>
      <c r="I43" s="494"/>
      <c r="J43" s="494"/>
      <c r="K43" s="494"/>
      <c r="L43" s="494"/>
      <c r="M43" s="493"/>
      <c r="N43" s="493"/>
    </row>
    <row r="44" spans="1:14" ht="25.5">
      <c r="A44" s="69">
        <v>20</v>
      </c>
      <c r="B44" s="34" t="s">
        <v>93</v>
      </c>
      <c r="C44" s="71" t="s">
        <v>94</v>
      </c>
      <c r="D44" s="110" t="s">
        <v>95</v>
      </c>
      <c r="E44" s="110">
        <f>500</f>
        <v>500</v>
      </c>
      <c r="F44" s="111" t="s">
        <v>11</v>
      </c>
      <c r="G44" s="111">
        <v>1.25</v>
      </c>
      <c r="H44" s="111"/>
      <c r="I44" s="111"/>
      <c r="J44" s="111"/>
      <c r="K44" s="111"/>
      <c r="L44" s="112"/>
      <c r="M44" s="113">
        <f>500*1.25</f>
        <v>625</v>
      </c>
      <c r="N44" s="114">
        <f>ROUND((M44*$M$12),2)</f>
        <v>27631.25</v>
      </c>
    </row>
    <row r="45" spans="1:14">
      <c r="A45" s="69">
        <v>21</v>
      </c>
      <c r="B45" s="34" t="s">
        <v>96</v>
      </c>
      <c r="C45" s="71" t="s">
        <v>97</v>
      </c>
      <c r="D45" s="83" t="s">
        <v>165</v>
      </c>
      <c r="E45" s="358">
        <f>M42</f>
        <v>270.24</v>
      </c>
      <c r="F45" s="359" t="s">
        <v>11</v>
      </c>
      <c r="G45" s="359">
        <v>0.21</v>
      </c>
      <c r="H45" s="85"/>
      <c r="I45" s="85"/>
      <c r="J45" s="85"/>
      <c r="K45" s="85"/>
      <c r="L45" s="86"/>
      <c r="M45" s="113">
        <f>E45*G45</f>
        <v>56.750399999999999</v>
      </c>
      <c r="N45" s="114">
        <f>ROUND((M45*M12),2)</f>
        <v>2508.94</v>
      </c>
    </row>
    <row r="46" spans="1:14">
      <c r="A46" s="69">
        <v>22</v>
      </c>
      <c r="B46" s="483" t="s">
        <v>98</v>
      </c>
      <c r="C46" s="483"/>
      <c r="D46" s="484"/>
      <c r="E46" s="115"/>
      <c r="F46" s="116"/>
      <c r="G46" s="116"/>
      <c r="H46" s="116"/>
      <c r="I46" s="116"/>
      <c r="J46" s="116"/>
      <c r="K46" s="116"/>
      <c r="L46" s="117"/>
      <c r="M46" s="152">
        <f>M45+M44</f>
        <v>681.75040000000001</v>
      </c>
      <c r="N46" s="153">
        <f>N44+N45</f>
        <v>30140.19</v>
      </c>
    </row>
    <row r="47" spans="1:14">
      <c r="A47" s="69">
        <v>23</v>
      </c>
      <c r="B47" s="488" t="s">
        <v>24</v>
      </c>
      <c r="C47" s="489"/>
      <c r="D47" s="489"/>
      <c r="E47" s="489"/>
      <c r="F47" s="489"/>
      <c r="G47" s="489"/>
      <c r="H47" s="489"/>
      <c r="I47" s="489"/>
      <c r="J47" s="489"/>
      <c r="K47" s="489"/>
      <c r="L47" s="490"/>
      <c r="M47" s="152">
        <f>M33+M37+M42+M46</f>
        <v>2002.2741500000002</v>
      </c>
      <c r="N47" s="152">
        <f>N33+N37+N42+N46</f>
        <v>88520.54</v>
      </c>
    </row>
    <row r="48" spans="1:14">
      <c r="A48" s="69">
        <v>24</v>
      </c>
      <c r="B48" s="126" t="s">
        <v>21</v>
      </c>
      <c r="C48" s="126"/>
      <c r="D48" s="127">
        <v>1</v>
      </c>
      <c r="E48" s="118"/>
      <c r="F48" s="119"/>
      <c r="G48" s="119"/>
      <c r="H48" s="119"/>
      <c r="I48" s="119"/>
      <c r="J48" s="119"/>
      <c r="K48" s="119"/>
      <c r="L48" s="120"/>
      <c r="M48" s="128">
        <f>M47*D48</f>
        <v>2002.2741500000002</v>
      </c>
      <c r="N48" s="130">
        <f>ROUND((D48*N47),2)</f>
        <v>88520.54</v>
      </c>
    </row>
    <row r="49" spans="1:18">
      <c r="A49" s="69">
        <v>25</v>
      </c>
      <c r="B49" s="34" t="s">
        <v>209</v>
      </c>
      <c r="C49" s="71"/>
      <c r="D49" s="83"/>
      <c r="E49" s="118"/>
      <c r="F49" s="119"/>
      <c r="G49" s="119"/>
      <c r="H49" s="119"/>
      <c r="I49" s="119"/>
      <c r="J49" s="119"/>
      <c r="K49" s="119"/>
      <c r="L49" s="120"/>
      <c r="M49" s="121"/>
      <c r="N49" s="122">
        <f>0.2*N48</f>
        <v>17704.108</v>
      </c>
    </row>
    <row r="50" spans="1:18">
      <c r="A50" s="69">
        <v>26</v>
      </c>
      <c r="B50" s="484" t="s">
        <v>99</v>
      </c>
      <c r="C50" s="487"/>
      <c r="D50" s="487"/>
      <c r="E50" s="123"/>
      <c r="F50" s="124"/>
      <c r="G50" s="124"/>
      <c r="H50" s="124"/>
      <c r="I50" s="124"/>
      <c r="J50" s="124"/>
      <c r="K50" s="124"/>
      <c r="L50" s="125"/>
      <c r="M50" s="121"/>
      <c r="N50" s="153">
        <f>N49+N48</f>
        <v>106224.64799999999</v>
      </c>
    </row>
    <row r="52" spans="1:18">
      <c r="B52" s="1" t="s">
        <v>126</v>
      </c>
      <c r="C52" s="1"/>
      <c r="D52" s="16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31"/>
    </row>
  </sheetData>
  <mergeCells count="33">
    <mergeCell ref="E5:N5"/>
    <mergeCell ref="A6:B6"/>
    <mergeCell ref="E6:N6"/>
    <mergeCell ref="E32:G32"/>
    <mergeCell ref="B33:D33"/>
    <mergeCell ref="B16:C16"/>
    <mergeCell ref="A23:N23"/>
    <mergeCell ref="B30:D30"/>
    <mergeCell ref="E31:G31"/>
    <mergeCell ref="B34:N34"/>
    <mergeCell ref="G35:H35"/>
    <mergeCell ref="A3:B3"/>
    <mergeCell ref="A5:B5"/>
    <mergeCell ref="B8:N10"/>
    <mergeCell ref="A11:A13"/>
    <mergeCell ref="B11:B13"/>
    <mergeCell ref="C11:C13"/>
    <mergeCell ref="D11:D13"/>
    <mergeCell ref="E11:L13"/>
    <mergeCell ref="M11:N11"/>
    <mergeCell ref="M12:N12"/>
    <mergeCell ref="A4:C4"/>
    <mergeCell ref="E4:N4"/>
    <mergeCell ref="B14:N14"/>
    <mergeCell ref="A15:N15"/>
    <mergeCell ref="B37:D37"/>
    <mergeCell ref="B38:N38"/>
    <mergeCell ref="B46:D46"/>
    <mergeCell ref="B50:D50"/>
    <mergeCell ref="B47:L47"/>
    <mergeCell ref="E41:G41"/>
    <mergeCell ref="B42:D42"/>
    <mergeCell ref="B43:N43"/>
  </mergeCells>
  <pageMargins left="0.7" right="0.7" top="0.75" bottom="0.75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F7" sqref="F7"/>
    </sheetView>
  </sheetViews>
  <sheetFormatPr defaultRowHeight="12.75"/>
  <cols>
    <col min="1" max="1" width="10.42578125" style="362" customWidth="1"/>
    <col min="2" max="2" width="13" style="362" customWidth="1"/>
    <col min="3" max="3" width="70.28515625" style="362" customWidth="1"/>
    <col min="4" max="256" width="9.140625" style="362"/>
    <col min="257" max="257" width="10.42578125" style="362" customWidth="1"/>
    <col min="258" max="258" width="13" style="362" customWidth="1"/>
    <col min="259" max="259" width="70.28515625" style="362" customWidth="1"/>
    <col min="260" max="512" width="9.140625" style="362"/>
    <col min="513" max="513" width="10.42578125" style="362" customWidth="1"/>
    <col min="514" max="514" width="13" style="362" customWidth="1"/>
    <col min="515" max="515" width="70.28515625" style="362" customWidth="1"/>
    <col min="516" max="768" width="9.140625" style="362"/>
    <col min="769" max="769" width="10.42578125" style="362" customWidth="1"/>
    <col min="770" max="770" width="13" style="362" customWidth="1"/>
    <col min="771" max="771" width="70.28515625" style="362" customWidth="1"/>
    <col min="772" max="1024" width="9.140625" style="362"/>
    <col min="1025" max="1025" width="10.42578125" style="362" customWidth="1"/>
    <col min="1026" max="1026" width="13" style="362" customWidth="1"/>
    <col min="1027" max="1027" width="70.28515625" style="362" customWidth="1"/>
    <col min="1028" max="1280" width="9.140625" style="362"/>
    <col min="1281" max="1281" width="10.42578125" style="362" customWidth="1"/>
    <col min="1282" max="1282" width="13" style="362" customWidth="1"/>
    <col min="1283" max="1283" width="70.28515625" style="362" customWidth="1"/>
    <col min="1284" max="1536" width="9.140625" style="362"/>
    <col min="1537" max="1537" width="10.42578125" style="362" customWidth="1"/>
    <col min="1538" max="1538" width="13" style="362" customWidth="1"/>
    <col min="1539" max="1539" width="70.28515625" style="362" customWidth="1"/>
    <col min="1540" max="1792" width="9.140625" style="362"/>
    <col min="1793" max="1793" width="10.42578125" style="362" customWidth="1"/>
    <col min="1794" max="1794" width="13" style="362" customWidth="1"/>
    <col min="1795" max="1795" width="70.28515625" style="362" customWidth="1"/>
    <col min="1796" max="2048" width="9.140625" style="362"/>
    <col min="2049" max="2049" width="10.42578125" style="362" customWidth="1"/>
    <col min="2050" max="2050" width="13" style="362" customWidth="1"/>
    <col min="2051" max="2051" width="70.28515625" style="362" customWidth="1"/>
    <col min="2052" max="2304" width="9.140625" style="362"/>
    <col min="2305" max="2305" width="10.42578125" style="362" customWidth="1"/>
    <col min="2306" max="2306" width="13" style="362" customWidth="1"/>
    <col min="2307" max="2307" width="70.28515625" style="362" customWidth="1"/>
    <col min="2308" max="2560" width="9.140625" style="362"/>
    <col min="2561" max="2561" width="10.42578125" style="362" customWidth="1"/>
    <col min="2562" max="2562" width="13" style="362" customWidth="1"/>
    <col min="2563" max="2563" width="70.28515625" style="362" customWidth="1"/>
    <col min="2564" max="2816" width="9.140625" style="362"/>
    <col min="2817" max="2817" width="10.42578125" style="362" customWidth="1"/>
    <col min="2818" max="2818" width="13" style="362" customWidth="1"/>
    <col min="2819" max="2819" width="70.28515625" style="362" customWidth="1"/>
    <col min="2820" max="3072" width="9.140625" style="362"/>
    <col min="3073" max="3073" width="10.42578125" style="362" customWidth="1"/>
    <col min="3074" max="3074" width="13" style="362" customWidth="1"/>
    <col min="3075" max="3075" width="70.28515625" style="362" customWidth="1"/>
    <col min="3076" max="3328" width="9.140625" style="362"/>
    <col min="3329" max="3329" width="10.42578125" style="362" customWidth="1"/>
    <col min="3330" max="3330" width="13" style="362" customWidth="1"/>
    <col min="3331" max="3331" width="70.28515625" style="362" customWidth="1"/>
    <col min="3332" max="3584" width="9.140625" style="362"/>
    <col min="3585" max="3585" width="10.42578125" style="362" customWidth="1"/>
    <col min="3586" max="3586" width="13" style="362" customWidth="1"/>
    <col min="3587" max="3587" width="70.28515625" style="362" customWidth="1"/>
    <col min="3588" max="3840" width="9.140625" style="362"/>
    <col min="3841" max="3841" width="10.42578125" style="362" customWidth="1"/>
    <col min="3842" max="3842" width="13" style="362" customWidth="1"/>
    <col min="3843" max="3843" width="70.28515625" style="362" customWidth="1"/>
    <col min="3844" max="4096" width="9.140625" style="362"/>
    <col min="4097" max="4097" width="10.42578125" style="362" customWidth="1"/>
    <col min="4098" max="4098" width="13" style="362" customWidth="1"/>
    <col min="4099" max="4099" width="70.28515625" style="362" customWidth="1"/>
    <col min="4100" max="4352" width="9.140625" style="362"/>
    <col min="4353" max="4353" width="10.42578125" style="362" customWidth="1"/>
    <col min="4354" max="4354" width="13" style="362" customWidth="1"/>
    <col min="4355" max="4355" width="70.28515625" style="362" customWidth="1"/>
    <col min="4356" max="4608" width="9.140625" style="362"/>
    <col min="4609" max="4609" width="10.42578125" style="362" customWidth="1"/>
    <col min="4610" max="4610" width="13" style="362" customWidth="1"/>
    <col min="4611" max="4611" width="70.28515625" style="362" customWidth="1"/>
    <col min="4612" max="4864" width="9.140625" style="362"/>
    <col min="4865" max="4865" width="10.42578125" style="362" customWidth="1"/>
    <col min="4866" max="4866" width="13" style="362" customWidth="1"/>
    <col min="4867" max="4867" width="70.28515625" style="362" customWidth="1"/>
    <col min="4868" max="5120" width="9.140625" style="362"/>
    <col min="5121" max="5121" width="10.42578125" style="362" customWidth="1"/>
    <col min="5122" max="5122" width="13" style="362" customWidth="1"/>
    <col min="5123" max="5123" width="70.28515625" style="362" customWidth="1"/>
    <col min="5124" max="5376" width="9.140625" style="362"/>
    <col min="5377" max="5377" width="10.42578125" style="362" customWidth="1"/>
    <col min="5378" max="5378" width="13" style="362" customWidth="1"/>
    <col min="5379" max="5379" width="70.28515625" style="362" customWidth="1"/>
    <col min="5380" max="5632" width="9.140625" style="362"/>
    <col min="5633" max="5633" width="10.42578125" style="362" customWidth="1"/>
    <col min="5634" max="5634" width="13" style="362" customWidth="1"/>
    <col min="5635" max="5635" width="70.28515625" style="362" customWidth="1"/>
    <col min="5636" max="5888" width="9.140625" style="362"/>
    <col min="5889" max="5889" width="10.42578125" style="362" customWidth="1"/>
    <col min="5890" max="5890" width="13" style="362" customWidth="1"/>
    <col min="5891" max="5891" width="70.28515625" style="362" customWidth="1"/>
    <col min="5892" max="6144" width="9.140625" style="362"/>
    <col min="6145" max="6145" width="10.42578125" style="362" customWidth="1"/>
    <col min="6146" max="6146" width="13" style="362" customWidth="1"/>
    <col min="6147" max="6147" width="70.28515625" style="362" customWidth="1"/>
    <col min="6148" max="6400" width="9.140625" style="362"/>
    <col min="6401" max="6401" width="10.42578125" style="362" customWidth="1"/>
    <col min="6402" max="6402" width="13" style="362" customWidth="1"/>
    <col min="6403" max="6403" width="70.28515625" style="362" customWidth="1"/>
    <col min="6404" max="6656" width="9.140625" style="362"/>
    <col min="6657" max="6657" width="10.42578125" style="362" customWidth="1"/>
    <col min="6658" max="6658" width="13" style="362" customWidth="1"/>
    <col min="6659" max="6659" width="70.28515625" style="362" customWidth="1"/>
    <col min="6660" max="6912" width="9.140625" style="362"/>
    <col min="6913" max="6913" width="10.42578125" style="362" customWidth="1"/>
    <col min="6914" max="6914" width="13" style="362" customWidth="1"/>
    <col min="6915" max="6915" width="70.28515625" style="362" customWidth="1"/>
    <col min="6916" max="7168" width="9.140625" style="362"/>
    <col min="7169" max="7169" width="10.42578125" style="362" customWidth="1"/>
    <col min="7170" max="7170" width="13" style="362" customWidth="1"/>
    <col min="7171" max="7171" width="70.28515625" style="362" customWidth="1"/>
    <col min="7172" max="7424" width="9.140625" style="362"/>
    <col min="7425" max="7425" width="10.42578125" style="362" customWidth="1"/>
    <col min="7426" max="7426" width="13" style="362" customWidth="1"/>
    <col min="7427" max="7427" width="70.28515625" style="362" customWidth="1"/>
    <col min="7428" max="7680" width="9.140625" style="362"/>
    <col min="7681" max="7681" width="10.42578125" style="362" customWidth="1"/>
    <col min="7682" max="7682" width="13" style="362" customWidth="1"/>
    <col min="7683" max="7683" width="70.28515625" style="362" customWidth="1"/>
    <col min="7684" max="7936" width="9.140625" style="362"/>
    <col min="7937" max="7937" width="10.42578125" style="362" customWidth="1"/>
    <col min="7938" max="7938" width="13" style="362" customWidth="1"/>
    <col min="7939" max="7939" width="70.28515625" style="362" customWidth="1"/>
    <col min="7940" max="8192" width="9.140625" style="362"/>
    <col min="8193" max="8193" width="10.42578125" style="362" customWidth="1"/>
    <col min="8194" max="8194" width="13" style="362" customWidth="1"/>
    <col min="8195" max="8195" width="70.28515625" style="362" customWidth="1"/>
    <col min="8196" max="8448" width="9.140625" style="362"/>
    <col min="8449" max="8449" width="10.42578125" style="362" customWidth="1"/>
    <col min="8450" max="8450" width="13" style="362" customWidth="1"/>
    <col min="8451" max="8451" width="70.28515625" style="362" customWidth="1"/>
    <col min="8452" max="8704" width="9.140625" style="362"/>
    <col min="8705" max="8705" width="10.42578125" style="362" customWidth="1"/>
    <col min="8706" max="8706" width="13" style="362" customWidth="1"/>
    <col min="8707" max="8707" width="70.28515625" style="362" customWidth="1"/>
    <col min="8708" max="8960" width="9.140625" style="362"/>
    <col min="8961" max="8961" width="10.42578125" style="362" customWidth="1"/>
    <col min="8962" max="8962" width="13" style="362" customWidth="1"/>
    <col min="8963" max="8963" width="70.28515625" style="362" customWidth="1"/>
    <col min="8964" max="9216" width="9.140625" style="362"/>
    <col min="9217" max="9217" width="10.42578125" style="362" customWidth="1"/>
    <col min="9218" max="9218" width="13" style="362" customWidth="1"/>
    <col min="9219" max="9219" width="70.28515625" style="362" customWidth="1"/>
    <col min="9220" max="9472" width="9.140625" style="362"/>
    <col min="9473" max="9473" width="10.42578125" style="362" customWidth="1"/>
    <col min="9474" max="9474" width="13" style="362" customWidth="1"/>
    <col min="9475" max="9475" width="70.28515625" style="362" customWidth="1"/>
    <col min="9476" max="9728" width="9.140625" style="362"/>
    <col min="9729" max="9729" width="10.42578125" style="362" customWidth="1"/>
    <col min="9730" max="9730" width="13" style="362" customWidth="1"/>
    <col min="9731" max="9731" width="70.28515625" style="362" customWidth="1"/>
    <col min="9732" max="9984" width="9.140625" style="362"/>
    <col min="9985" max="9985" width="10.42578125" style="362" customWidth="1"/>
    <col min="9986" max="9986" width="13" style="362" customWidth="1"/>
    <col min="9987" max="9987" width="70.28515625" style="362" customWidth="1"/>
    <col min="9988" max="10240" width="9.140625" style="362"/>
    <col min="10241" max="10241" width="10.42578125" style="362" customWidth="1"/>
    <col min="10242" max="10242" width="13" style="362" customWidth="1"/>
    <col min="10243" max="10243" width="70.28515625" style="362" customWidth="1"/>
    <col min="10244" max="10496" width="9.140625" style="362"/>
    <col min="10497" max="10497" width="10.42578125" style="362" customWidth="1"/>
    <col min="10498" max="10498" width="13" style="362" customWidth="1"/>
    <col min="10499" max="10499" width="70.28515625" style="362" customWidth="1"/>
    <col min="10500" max="10752" width="9.140625" style="362"/>
    <col min="10753" max="10753" width="10.42578125" style="362" customWidth="1"/>
    <col min="10754" max="10754" width="13" style="362" customWidth="1"/>
    <col min="10755" max="10755" width="70.28515625" style="362" customWidth="1"/>
    <col min="10756" max="11008" width="9.140625" style="362"/>
    <col min="11009" max="11009" width="10.42578125" style="362" customWidth="1"/>
    <col min="11010" max="11010" width="13" style="362" customWidth="1"/>
    <col min="11011" max="11011" width="70.28515625" style="362" customWidth="1"/>
    <col min="11012" max="11264" width="9.140625" style="362"/>
    <col min="11265" max="11265" width="10.42578125" style="362" customWidth="1"/>
    <col min="11266" max="11266" width="13" style="362" customWidth="1"/>
    <col min="11267" max="11267" width="70.28515625" style="362" customWidth="1"/>
    <col min="11268" max="11520" width="9.140625" style="362"/>
    <col min="11521" max="11521" width="10.42578125" style="362" customWidth="1"/>
    <col min="11522" max="11522" width="13" style="362" customWidth="1"/>
    <col min="11523" max="11523" width="70.28515625" style="362" customWidth="1"/>
    <col min="11524" max="11776" width="9.140625" style="362"/>
    <col min="11777" max="11777" width="10.42578125" style="362" customWidth="1"/>
    <col min="11778" max="11778" width="13" style="362" customWidth="1"/>
    <col min="11779" max="11779" width="70.28515625" style="362" customWidth="1"/>
    <col min="11780" max="12032" width="9.140625" style="362"/>
    <col min="12033" max="12033" width="10.42578125" style="362" customWidth="1"/>
    <col min="12034" max="12034" width="13" style="362" customWidth="1"/>
    <col min="12035" max="12035" width="70.28515625" style="362" customWidth="1"/>
    <col min="12036" max="12288" width="9.140625" style="362"/>
    <col min="12289" max="12289" width="10.42578125" style="362" customWidth="1"/>
    <col min="12290" max="12290" width="13" style="362" customWidth="1"/>
    <col min="12291" max="12291" width="70.28515625" style="362" customWidth="1"/>
    <col min="12292" max="12544" width="9.140625" style="362"/>
    <col min="12545" max="12545" width="10.42578125" style="362" customWidth="1"/>
    <col min="12546" max="12546" width="13" style="362" customWidth="1"/>
    <col min="12547" max="12547" width="70.28515625" style="362" customWidth="1"/>
    <col min="12548" max="12800" width="9.140625" style="362"/>
    <col min="12801" max="12801" width="10.42578125" style="362" customWidth="1"/>
    <col min="12802" max="12802" width="13" style="362" customWidth="1"/>
    <col min="12803" max="12803" width="70.28515625" style="362" customWidth="1"/>
    <col min="12804" max="13056" width="9.140625" style="362"/>
    <col min="13057" max="13057" width="10.42578125" style="362" customWidth="1"/>
    <col min="13058" max="13058" width="13" style="362" customWidth="1"/>
    <col min="13059" max="13059" width="70.28515625" style="362" customWidth="1"/>
    <col min="13060" max="13312" width="9.140625" style="362"/>
    <col min="13313" max="13313" width="10.42578125" style="362" customWidth="1"/>
    <col min="13314" max="13314" width="13" style="362" customWidth="1"/>
    <col min="13315" max="13315" width="70.28515625" style="362" customWidth="1"/>
    <col min="13316" max="13568" width="9.140625" style="362"/>
    <col min="13569" max="13569" width="10.42578125" style="362" customWidth="1"/>
    <col min="13570" max="13570" width="13" style="362" customWidth="1"/>
    <col min="13571" max="13571" width="70.28515625" style="362" customWidth="1"/>
    <col min="13572" max="13824" width="9.140625" style="362"/>
    <col min="13825" max="13825" width="10.42578125" style="362" customWidth="1"/>
    <col min="13826" max="13826" width="13" style="362" customWidth="1"/>
    <col min="13827" max="13827" width="70.28515625" style="362" customWidth="1"/>
    <col min="13828" max="14080" width="9.140625" style="362"/>
    <col min="14081" max="14081" width="10.42578125" style="362" customWidth="1"/>
    <col min="14082" max="14082" width="13" style="362" customWidth="1"/>
    <col min="14083" max="14083" width="70.28515625" style="362" customWidth="1"/>
    <col min="14084" max="14336" width="9.140625" style="362"/>
    <col min="14337" max="14337" width="10.42578125" style="362" customWidth="1"/>
    <col min="14338" max="14338" width="13" style="362" customWidth="1"/>
    <col min="14339" max="14339" width="70.28515625" style="362" customWidth="1"/>
    <col min="14340" max="14592" width="9.140625" style="362"/>
    <col min="14593" max="14593" width="10.42578125" style="362" customWidth="1"/>
    <col min="14594" max="14594" width="13" style="362" customWidth="1"/>
    <col min="14595" max="14595" width="70.28515625" style="362" customWidth="1"/>
    <col min="14596" max="14848" width="9.140625" style="362"/>
    <col min="14849" max="14849" width="10.42578125" style="362" customWidth="1"/>
    <col min="14850" max="14850" width="13" style="362" customWidth="1"/>
    <col min="14851" max="14851" width="70.28515625" style="362" customWidth="1"/>
    <col min="14852" max="15104" width="9.140625" style="362"/>
    <col min="15105" max="15105" width="10.42578125" style="362" customWidth="1"/>
    <col min="15106" max="15106" width="13" style="362" customWidth="1"/>
    <col min="15107" max="15107" width="70.28515625" style="362" customWidth="1"/>
    <col min="15108" max="15360" width="9.140625" style="362"/>
    <col min="15361" max="15361" width="10.42578125" style="362" customWidth="1"/>
    <col min="15362" max="15362" width="13" style="362" customWidth="1"/>
    <col min="15363" max="15363" width="70.28515625" style="362" customWidth="1"/>
    <col min="15364" max="15616" width="9.140625" style="362"/>
    <col min="15617" max="15617" width="10.42578125" style="362" customWidth="1"/>
    <col min="15618" max="15618" width="13" style="362" customWidth="1"/>
    <col min="15619" max="15619" width="70.28515625" style="362" customWidth="1"/>
    <col min="15620" max="15872" width="9.140625" style="362"/>
    <col min="15873" max="15873" width="10.42578125" style="362" customWidth="1"/>
    <col min="15874" max="15874" width="13" style="362" customWidth="1"/>
    <col min="15875" max="15875" width="70.28515625" style="362" customWidth="1"/>
    <col min="15876" max="16128" width="9.140625" style="362"/>
    <col min="16129" max="16129" width="10.42578125" style="362" customWidth="1"/>
    <col min="16130" max="16130" width="13" style="362" customWidth="1"/>
    <col min="16131" max="16131" width="70.28515625" style="362" customWidth="1"/>
    <col min="16132" max="16384" width="9.140625" style="362"/>
  </cols>
  <sheetData>
    <row r="1" spans="1:10">
      <c r="A1" s="364"/>
      <c r="B1" s="364"/>
      <c r="C1" s="363" t="s">
        <v>168</v>
      </c>
      <c r="D1" s="363"/>
    </row>
    <row r="2" spans="1:10">
      <c r="C2" s="364" t="s">
        <v>217</v>
      </c>
      <c r="D2" s="364"/>
    </row>
    <row r="3" spans="1:10">
      <c r="C3" s="364" t="s">
        <v>217</v>
      </c>
      <c r="D3" s="364"/>
    </row>
    <row r="4" spans="1:10">
      <c r="C4" s="364" t="s">
        <v>169</v>
      </c>
      <c r="D4" s="364"/>
    </row>
    <row r="5" spans="1:10" ht="18.75" customHeight="1">
      <c r="C5" s="364" t="s">
        <v>170</v>
      </c>
      <c r="D5" s="364"/>
    </row>
    <row r="6" spans="1:10" ht="108" customHeight="1">
      <c r="E6" s="522"/>
      <c r="F6" s="522"/>
    </row>
    <row r="7" spans="1:10">
      <c r="A7" s="523" t="s">
        <v>171</v>
      </c>
      <c r="B7" s="523"/>
      <c r="C7" s="523"/>
    </row>
    <row r="8" spans="1:10">
      <c r="A8" s="365"/>
      <c r="B8" s="365"/>
      <c r="C8" s="365"/>
    </row>
    <row r="9" spans="1:10">
      <c r="A9" s="524" t="s">
        <v>222</v>
      </c>
      <c r="B9" s="524"/>
      <c r="C9" s="524"/>
      <c r="D9" s="366"/>
      <c r="E9" s="366"/>
      <c r="F9" s="366"/>
      <c r="G9" s="367"/>
      <c r="H9" s="368"/>
      <c r="I9" s="367"/>
      <c r="J9" s="368"/>
    </row>
    <row r="10" spans="1:10">
      <c r="A10" s="524" t="s">
        <v>128</v>
      </c>
      <c r="B10" s="524"/>
      <c r="C10" s="524"/>
      <c r="D10" s="366"/>
      <c r="E10" s="366"/>
      <c r="F10" s="366"/>
      <c r="G10" s="367"/>
      <c r="H10" s="368"/>
      <c r="I10" s="367"/>
      <c r="J10" s="368"/>
    </row>
    <row r="11" spans="1:10">
      <c r="A11" s="524" t="s">
        <v>129</v>
      </c>
      <c r="B11" s="524"/>
      <c r="C11" s="524"/>
      <c r="D11" s="366"/>
      <c r="E11" s="366"/>
      <c r="F11" s="366"/>
      <c r="G11" s="367"/>
      <c r="H11" s="368"/>
      <c r="I11" s="367"/>
      <c r="J11" s="368"/>
    </row>
    <row r="12" spans="1:10">
      <c r="A12" s="365"/>
      <c r="B12" s="365"/>
      <c r="C12" s="365"/>
    </row>
    <row r="13" spans="1:10" ht="25.5">
      <c r="A13" s="369" t="s">
        <v>172</v>
      </c>
      <c r="B13" s="370">
        <f>'См№1 Проектные     '!T28</f>
        <v>440766.10169491527</v>
      </c>
      <c r="C13" s="371" t="s">
        <v>173</v>
      </c>
    </row>
    <row r="14" spans="1:10">
      <c r="A14" s="369"/>
      <c r="B14" s="372" t="s">
        <v>174</v>
      </c>
      <c r="C14" s="371" t="s">
        <v>175</v>
      </c>
    </row>
    <row r="15" spans="1:10">
      <c r="A15" s="369" t="s">
        <v>176</v>
      </c>
      <c r="B15" s="373">
        <v>3.83</v>
      </c>
      <c r="C15" s="374" t="s">
        <v>177</v>
      </c>
    </row>
    <row r="16" spans="1:10" ht="25.5">
      <c r="A16" s="369" t="s">
        <v>178</v>
      </c>
      <c r="B16" s="370">
        <f>B13/B15</f>
        <v>115082.53307961235</v>
      </c>
      <c r="C16" s="371" t="s">
        <v>179</v>
      </c>
    </row>
    <row r="17" spans="1:3">
      <c r="A17" s="369" t="s">
        <v>180</v>
      </c>
      <c r="B17" s="370">
        <f>'2 Геодез'!N61+Геология!N48</f>
        <v>203020.93</v>
      </c>
      <c r="C17" s="371" t="s">
        <v>181</v>
      </c>
    </row>
    <row r="18" spans="1:3">
      <c r="A18" s="369"/>
      <c r="B18" s="372" t="s">
        <v>174</v>
      </c>
      <c r="C18" s="371" t="s">
        <v>182</v>
      </c>
    </row>
    <row r="19" spans="1:3">
      <c r="A19" s="369" t="s">
        <v>176</v>
      </c>
      <c r="B19" s="373">
        <v>3.91</v>
      </c>
      <c r="C19" s="374" t="s">
        <v>183</v>
      </c>
    </row>
    <row r="20" spans="1:3" ht="25.5">
      <c r="A20" s="369" t="s">
        <v>184</v>
      </c>
      <c r="B20" s="370">
        <f>B17/B19</f>
        <v>51923.5115089514</v>
      </c>
      <c r="C20" s="371" t="s">
        <v>185</v>
      </c>
    </row>
    <row r="21" spans="1:3" ht="25.5">
      <c r="A21" s="375" t="s">
        <v>186</v>
      </c>
      <c r="B21" s="376">
        <v>3.73</v>
      </c>
      <c r="C21" s="377" t="s">
        <v>187</v>
      </c>
    </row>
    <row r="22" spans="1:3" ht="25.5">
      <c r="A22" s="375" t="s">
        <v>186</v>
      </c>
      <c r="B22" s="376">
        <v>3.73</v>
      </c>
      <c r="C22" s="378" t="s">
        <v>188</v>
      </c>
    </row>
    <row r="23" spans="1:3">
      <c r="A23" s="375"/>
      <c r="B23" s="370">
        <f>(B16+B20)/1000000</f>
        <v>0.16700604458856372</v>
      </c>
      <c r="C23" s="371" t="s">
        <v>189</v>
      </c>
    </row>
    <row r="24" spans="1:3" ht="38.25">
      <c r="A24" s="369" t="s">
        <v>190</v>
      </c>
      <c r="B24" s="379">
        <v>0.29249999999999998</v>
      </c>
      <c r="C24" s="371" t="s">
        <v>191</v>
      </c>
    </row>
    <row r="25" spans="1:3">
      <c r="A25" s="369" t="s">
        <v>14</v>
      </c>
      <c r="B25" s="373">
        <v>20</v>
      </c>
      <c r="C25" s="371" t="s">
        <v>192</v>
      </c>
    </row>
    <row r="26" spans="1:3" ht="25.5">
      <c r="A26" s="369" t="s">
        <v>193</v>
      </c>
      <c r="B26" s="373">
        <v>1</v>
      </c>
      <c r="C26" s="371" t="s">
        <v>194</v>
      </c>
    </row>
    <row r="27" spans="1:3">
      <c r="A27" s="380" t="s">
        <v>195</v>
      </c>
      <c r="B27" s="373">
        <v>1</v>
      </c>
      <c r="C27" s="374" t="s">
        <v>196</v>
      </c>
    </row>
    <row r="28" spans="1:3" ht="13.5">
      <c r="A28" s="381" t="s">
        <v>197</v>
      </c>
      <c r="B28" s="382">
        <f>(B16*B21+B20*B22)*B24*B26*B27+0.01</f>
        <v>182207.77979723774</v>
      </c>
      <c r="C28" s="371" t="s">
        <v>198</v>
      </c>
    </row>
    <row r="29" spans="1:3">
      <c r="A29" s="383" t="s">
        <v>14</v>
      </c>
      <c r="B29" s="384">
        <f>B28*B25/100-0.01</f>
        <v>36441.545959447547</v>
      </c>
      <c r="C29" s="371" t="s">
        <v>199</v>
      </c>
    </row>
    <row r="30" spans="1:3">
      <c r="A30" s="385" t="s">
        <v>46</v>
      </c>
      <c r="B30" s="386">
        <f>B28+B29</f>
        <v>218649.32575668528</v>
      </c>
      <c r="C30" s="387" t="s">
        <v>200</v>
      </c>
    </row>
    <row r="31" spans="1:3">
      <c r="A31" s="388"/>
      <c r="B31" s="389"/>
      <c r="C31" s="388"/>
    </row>
    <row r="32" spans="1:3">
      <c r="A32" s="388" t="s">
        <v>201</v>
      </c>
      <c r="B32" s="389"/>
      <c r="C32" s="388"/>
    </row>
    <row r="33" spans="1:3">
      <c r="A33" s="388"/>
      <c r="B33" s="389"/>
      <c r="C33" s="388"/>
    </row>
    <row r="34" spans="1:3">
      <c r="A34" s="206"/>
      <c r="B34" s="206"/>
      <c r="C34" s="206"/>
    </row>
    <row r="35" spans="1:3">
      <c r="A35" s="525"/>
      <c r="B35" s="525"/>
      <c r="C35" s="390"/>
    </row>
    <row r="36" spans="1:3">
      <c r="A36" s="166"/>
      <c r="B36" s="166" t="s">
        <v>202</v>
      </c>
      <c r="C36" s="361"/>
    </row>
    <row r="37" spans="1:3">
      <c r="A37" s="521"/>
      <c r="B37" s="521"/>
      <c r="C37" s="390"/>
    </row>
    <row r="38" spans="1:3">
      <c r="A38" s="360"/>
      <c r="B38" s="360"/>
      <c r="C38" s="390"/>
    </row>
    <row r="39" spans="1:3">
      <c r="A39" s="521"/>
      <c r="B39" s="521"/>
      <c r="C39" s="390"/>
    </row>
  </sheetData>
  <mergeCells count="8">
    <mergeCell ref="A37:B37"/>
    <mergeCell ref="A39:B39"/>
    <mergeCell ref="E6:F6"/>
    <mergeCell ref="A7:C7"/>
    <mergeCell ref="A9:C9"/>
    <mergeCell ref="A10:C10"/>
    <mergeCell ref="A11:C11"/>
    <mergeCell ref="A35:B3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</vt:lpstr>
      <vt:lpstr>См№1 Проектные     </vt:lpstr>
      <vt:lpstr>2 Геодез</vt:lpstr>
      <vt:lpstr>Геология</vt:lpstr>
      <vt:lpstr>Экспертиза</vt:lpstr>
      <vt:lpstr>'2 Геодез'!Область_печати</vt:lpstr>
      <vt:lpstr>Геология!Область_печати</vt:lpstr>
      <vt:lpstr>Свод!Область_печати</vt:lpstr>
      <vt:lpstr>'См№1 Проектные    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2019-02-27T12:41:25Z</dcterms:modified>
</cp:coreProperties>
</file>