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50" activeTab="1"/>
  </bookViews>
  <sheets>
    <sheet name="Сводная смета" sheetId="1" r:id="rId1"/>
    <sheet name="Охранные системы" sheetId="7" r:id="rId2"/>
    <sheet name="См№3 ТОП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I11" i="7" l="1"/>
  <c r="I19" i="7" l="1"/>
  <c r="D19" i="1" s="1"/>
  <c r="I20" i="7" l="1"/>
  <c r="E19" i="1" s="1"/>
  <c r="I21" i="7" l="1"/>
  <c r="G15" i="9"/>
  <c r="F26" i="9" s="1"/>
  <c r="G14" i="9"/>
  <c r="G25" i="9" s="1"/>
  <c r="G26" i="9" l="1"/>
  <c r="F25" i="9"/>
  <c r="F27" i="9" s="1"/>
  <c r="G27" i="9" s="1"/>
  <c r="F29" i="9" s="1"/>
  <c r="G29" i="9" s="1"/>
  <c r="F32" i="9" l="1"/>
  <c r="G32" i="9" s="1"/>
  <c r="F33" i="9" s="1"/>
  <c r="G33" i="9" s="1"/>
  <c r="F35" i="9" s="1"/>
  <c r="G35" i="9" s="1"/>
  <c r="D20" i="1" s="1"/>
  <c r="G36" i="9" l="1"/>
  <c r="G37" i="9"/>
  <c r="E20" i="1"/>
  <c r="F19" i="1" l="1"/>
  <c r="D21" i="1" l="1"/>
  <c r="F20" i="1" l="1"/>
  <c r="E21" i="1" l="1"/>
  <c r="F21" i="1" l="1"/>
</calcChain>
</file>

<file path=xl/sharedStrings.xml><?xml version="1.0" encoding="utf-8"?>
<sst xmlns="http://schemas.openxmlformats.org/spreadsheetml/2006/main" count="115" uniqueCount="108">
  <si>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</si>
  <si>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</si>
  <si>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</si>
  <si>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</si>
  <si>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Инженерно-геодезические изыскания</t>
  </si>
  <si>
    <t>Обоснование стоимости</t>
  </si>
  <si>
    <t>Итого по смете:</t>
  </si>
  <si>
    <t>Перечень выполняемых работ</t>
  </si>
  <si>
    <t xml:space="preserve">Главный инженер проекта </t>
  </si>
  <si>
    <t>к Договору №____________________</t>
  </si>
  <si>
    <t>Подрядчик:</t>
  </si>
  <si>
    <t>СВОДНЫЙ СМЕТНЫЙ РАСЧЕТ</t>
  </si>
  <si>
    <t>№    п/п</t>
  </si>
  <si>
    <t>№ сметы</t>
  </si>
  <si>
    <t>Стоимость работ,            рублей</t>
  </si>
  <si>
    <t>НДС,       рублей</t>
  </si>
  <si>
    <t>Стоимость работ с НДС,             рублей</t>
  </si>
  <si>
    <t>Смета № 2</t>
  </si>
  <si>
    <t>Итого</t>
  </si>
  <si>
    <t>Договорной коэффициент</t>
  </si>
  <si>
    <t>камеральные</t>
  </si>
  <si>
    <t>полевые</t>
  </si>
  <si>
    <t xml:space="preserve">Наименование организации-заказчика: </t>
  </si>
  <si>
    <t>Смета № 1</t>
  </si>
  <si>
    <t>Стоимость, руб.</t>
  </si>
  <si>
    <t>Приложение №__</t>
  </si>
  <si>
    <t>от "___" _________________ 2019 г.</t>
  </si>
  <si>
    <t>"___" _____________ 2019 г.</t>
  </si>
  <si>
    <t>"___" _______________ 2019 г.</t>
  </si>
  <si>
    <t>В.Н. Утка</t>
  </si>
  <si>
    <t>АО "ЭНЕРГОРЕСУРС"</t>
  </si>
  <si>
    <t xml:space="preserve">Генеральный директор </t>
  </si>
  <si>
    <t>_____________________ Е.В. Кочнев</t>
  </si>
  <si>
    <t>Наименование проектной организации: АО "ЭНЕРГОРЕСУРС"</t>
  </si>
  <si>
    <t>Стадийность проектирования: Проектная и рабочая документация</t>
  </si>
  <si>
    <t/>
  </si>
  <si>
    <t>Коэффициенты</t>
  </si>
  <si>
    <t>Стадия 
"Рабочая документация"</t>
  </si>
  <si>
    <t>Разработка проектной документации на строительство предприятий, зданий и сооружений в сложных условиях:сейсмичность 7 баллов</t>
  </si>
  <si>
    <t>Система охранного видеонаблюдения</t>
  </si>
  <si>
    <t>инд.1 кв.2017г .к 01.01.2001 на пр.раб.</t>
  </si>
  <si>
    <t>Ктек = 4,09
Письмо Минстроя России от 25.12.2017 N 58300-ОГ/09</t>
  </si>
  <si>
    <t>Проектирование наружных установок промышленного телевизионного оборудования на территории объекта</t>
  </si>
  <si>
    <t>K1 = 1.1
п.2.45 общих указаний СБЦП</t>
  </si>
  <si>
    <t>K2 = 1.15
Методические указания от 29.12.2009 г. Часть III п.3.7 (Усложняющий)</t>
  </si>
  <si>
    <t>Кдог=</t>
  </si>
  <si>
    <t>Итого с договорным коэффициентом</t>
  </si>
  <si>
    <t>НДС, 20%</t>
  </si>
  <si>
    <t>Итого, по смете, с учетом НДС</t>
  </si>
  <si>
    <t>Разработка проектно-сметной документации. Охранная сигнализация, охранное видеонаблюдение, охранное освещение</t>
  </si>
  <si>
    <t>Заказчик:  АО "АТЭК" "Краснодартеплоэнерго"</t>
  </si>
  <si>
    <t xml:space="preserve">____________________А.А. Пучков </t>
  </si>
  <si>
    <t>к сводному сметному расчету</t>
  </si>
  <si>
    <t xml:space="preserve">    Инженерно-геодезические изыскания</t>
  </si>
  <si>
    <t>Стадии проектирования: Р</t>
  </si>
  <si>
    <t xml:space="preserve">Наименование изыскательской организации: </t>
  </si>
  <si>
    <t>Наименование организации заказчика: АО «Энергоресурс»</t>
  </si>
  <si>
    <t>№ п/п</t>
  </si>
  <si>
    <t>Наименование работ и затрат</t>
  </si>
  <si>
    <t>Ед. измерен.</t>
  </si>
  <si>
    <t>Кол-во</t>
  </si>
  <si>
    <t>Расчёт стоимости</t>
  </si>
  <si>
    <t>Создание инженерно-топографических планов территории действующего промышленного предприятия в масштабе 1:500 с высотой сечения рельефа 0,5 м. Категория сложности III</t>
  </si>
  <si>
    <t>1 га</t>
  </si>
  <si>
    <t>СБЦИИС, 2004 г.</t>
  </si>
  <si>
    <t>коэффициенты:</t>
  </si>
  <si>
    <t>Табл. 9, §6</t>
  </si>
  <si>
    <t>- комплекс работ по обновлению инженерно-топографических планов;</t>
  </si>
  <si>
    <t>прим. 3, k = 0,5</t>
  </si>
  <si>
    <t>- съемка подземных коммуникаций с помощью приборов поиска (трубокабелеискателя) и составление плана подземных коммуникаций;</t>
  </si>
  <si>
    <t>прим. 4, k = 1,75</t>
  </si>
  <si>
    <t>- производство детального обследования колодцев подземных и надземных коммуникаций, с составлением эскизов и разрезов опор и узлов;</t>
  </si>
  <si>
    <t>прим. 5, k = 1,3</t>
  </si>
  <si>
    <t>- съемка небольших участков, площадь до 1 га;</t>
  </si>
  <si>
    <t>Табл. 10, k = 1,4</t>
  </si>
  <si>
    <t>- выполнение камеральных и картографических работ с применением компьютерных технологий;</t>
  </si>
  <si>
    <t>ОУ, п. 15 д, k = 1,2</t>
  </si>
  <si>
    <t>Итого полевых работ</t>
  </si>
  <si>
    <t>Итого камеральных работ</t>
  </si>
  <si>
    <t>Внутренний транспорт.</t>
  </si>
  <si>
    <t>Табл. 4, §4</t>
  </si>
  <si>
    <t>Расстояние от базы до участка изысканий 15 - 20 км</t>
  </si>
  <si>
    <t>Организация и ликвидация работ</t>
  </si>
  <si>
    <t>Общие указания</t>
  </si>
  <si>
    <t>п. 13, k = 0,06</t>
  </si>
  <si>
    <t>прим. 1, k = 2,5</t>
  </si>
  <si>
    <t>Итого с учётом индекса изменения стоимости к уровню базовых цен по состоянию на 1 января 2001 года</t>
  </si>
  <si>
    <t>K = 3,93</t>
  </si>
  <si>
    <t>Итого с дополнительными и непредвиденными расходами</t>
  </si>
  <si>
    <t>Общие указания, п. 18</t>
  </si>
  <si>
    <t>k = 1,1</t>
  </si>
  <si>
    <t>Итого с понижающим коэффициентом для бюджетных объектов</t>
  </si>
  <si>
    <t>K = 1</t>
  </si>
  <si>
    <t>НДС (20%)</t>
  </si>
  <si>
    <t>Всего с НДС</t>
  </si>
  <si>
    <t>Наименование объекта (проекта): «Охранная сигнализация, охранное видеонаблюдение, охранное освещение.  Котельная проезд Мирный 6»</t>
  </si>
  <si>
    <t>СБЦП 81-2001-02 "Объекты связи"
Таблица N 20. Отдельные здания цехов и сооружения предприятий радиосвязи, радиовещания и телевидения
п.7 Установка промышленного телевизионного оборудования в готовом здании с числом камер
от 2 до 12
A=36,61 тыс. руб.
B= 4,57 тыс. руб
Осн. показ. Х=6 камер
Количество - 1 шт.</t>
  </si>
  <si>
    <r>
      <t>разработки проектной-сметной документации по объекту: "</t>
    </r>
    <r>
      <rPr>
        <b/>
        <sz val="12"/>
        <rFont val="Times New Roman"/>
        <family val="1"/>
        <charset val="204"/>
      </rPr>
      <t xml:space="preserve"> Охранная сигнализация, охранное видеонаблюдение, охранное освещение. Котельная проезд Мирный 6".
</t>
    </r>
  </si>
  <si>
    <t xml:space="preserve">Приложение № 2 </t>
  </si>
  <si>
    <t>Составил ________________В.Н. Утка</t>
  </si>
  <si>
    <t>4,00х6195,00 x 0,50 x 1,75 x 1,30 x 1,40 x 1</t>
  </si>
  <si>
    <t>4,00х2558,00 x 0,50 x 1,75 x 1,30 x 1,20 x 1</t>
  </si>
  <si>
    <t>Кст = 0,5</t>
  </si>
  <si>
    <t>(A + B * Xзад) *  Количество * Кст * Ктек * K1 * (1 + дроб.ч. K2)
(36610 +4570*6) * 1 * 0.5 * 4,09 * 1.1 * (1 + 0.15)</t>
  </si>
  <si>
    <r>
      <t xml:space="preserve">Разработка проектно-сметной документации. </t>
    </r>
    <r>
      <rPr>
        <b/>
        <sz val="10"/>
        <rFont val="Arial"/>
        <family val="2"/>
        <charset val="204"/>
      </rPr>
      <t>"Охранное видеонаблюдение. Котельная по ул.Проезд Мирный, 6,  г.Краснодар."</t>
    </r>
  </si>
  <si>
    <t>1</t>
  </si>
  <si>
    <t>Смета №1-9</t>
  </si>
  <si>
    <t xml:space="preserve">Приложение № 1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</si>
</sst>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6">
    <xf numFmtId="0" fontId="0" fillId="0" borderId="0"/>
    <xf numFmtId="0" fontId="4" fillId="0" borderId="0"/>
    <xf numFmtId="0" fontId="4" fillId="0" borderId="0"/>
    <xf numFmtId="0" fontId="9" fillId="0" borderId="0"/>
    <xf numFmtId="0" fontId="3" fillId="0" borderId="0"/>
    <xf numFmtId="0" fontId="3" fillId="0" borderId="0"/>
    <xf numFmtId="164" fontId="9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14" fillId="0" borderId="0"/>
    <xf numFmtId="0" fontId="9" fillId="0" borderId="0"/>
    <xf numFmtId="0" fontId="4" fillId="0" borderId="0"/>
  </cellStyleXfs>
  <cellXfs count="106">
    <xf numFmtId="0" fontId="0" fillId="0" borderId="0" xfId="0"/>
    <xf numFmtId="0" fontId="11" fillId="0" borderId="0" xfId="0" applyFont="1"/>
    <xf numFmtId="0" fontId="6" fillId="0" borderId="0" xfId="12" applyFont="1"/>
    <xf numFmtId="0" fontId="6" fillId="0" borderId="0" xfId="12" applyFont="1" applyAlignment="1">
      <alignment horizontal="right"/>
    </xf>
    <xf numFmtId="0" fontId="6" fillId="0" borderId="0" xfId="12" applyFont="1" applyAlignment="1">
      <alignment horizontal="left"/>
    </xf>
    <xf numFmtId="0" fontId="6" fillId="0" borderId="0" xfId="9" applyFont="1"/>
    <xf numFmtId="49" fontId="6" fillId="0" borderId="0" xfId="9" applyNumberFormat="1" applyFont="1" applyAlignment="1">
      <alignment wrapText="1"/>
    </xf>
    <xf numFmtId="4" fontId="6" fillId="0" borderId="0" xfId="12" applyNumberFormat="1" applyFont="1"/>
    <xf numFmtId="0" fontId="5" fillId="0" borderId="0" xfId="12" applyFont="1"/>
    <xf numFmtId="4" fontId="6" fillId="0" borderId="1" xfId="12" applyNumberFormat="1" applyFont="1" applyBorder="1" applyAlignment="1">
      <alignment horizontal="center" vertical="center"/>
    </xf>
    <xf numFmtId="0" fontId="10" fillId="0" borderId="0" xfId="12" applyFont="1" applyAlignment="1">
      <alignment vertical="top"/>
    </xf>
    <xf numFmtId="0" fontId="10" fillId="0" borderId="0" xfId="12" applyFont="1" applyAlignment="1" applyProtection="1">
      <alignment horizontal="left" vertical="top"/>
      <protection locked="0"/>
    </xf>
    <xf numFmtId="0" fontId="6" fillId="0" borderId="0" xfId="12" applyFont="1" applyAlignment="1">
      <alignment horizontal="left" vertical="top" wrapText="1"/>
    </xf>
    <xf numFmtId="0" fontId="6" fillId="0" borderId="1" xfId="12" applyFont="1" applyBorder="1" applyAlignment="1">
      <alignment horizontal="center" vertical="center" wrapText="1"/>
    </xf>
    <xf numFmtId="0" fontId="6" fillId="0" borderId="1" xfId="12" applyFont="1" applyBorder="1" applyAlignment="1">
      <alignment horizontal="left" vertical="center" wrapText="1"/>
    </xf>
    <xf numFmtId="0" fontId="6" fillId="0" borderId="1" xfId="12" applyFont="1" applyBorder="1" applyAlignment="1">
      <alignment horizontal="center" vertical="center"/>
    </xf>
    <xf numFmtId="4" fontId="6" fillId="0" borderId="1" xfId="14" applyNumberFormat="1" applyFont="1" applyBorder="1" applyAlignment="1">
      <alignment horizontal="center" vertical="center"/>
    </xf>
    <xf numFmtId="0" fontId="12" fillId="0" borderId="0" xfId="12" applyFont="1" applyAlignment="1">
      <alignment horizontal="center" vertical="top" wrapText="1"/>
    </xf>
    <xf numFmtId="49" fontId="6" fillId="0" borderId="0" xfId="9" applyNumberFormat="1" applyFont="1" applyFill="1" applyAlignment="1">
      <alignment vertical="top" wrapText="1"/>
    </xf>
    <xf numFmtId="0" fontId="0" fillId="0" borderId="0" xfId="0" applyFill="1"/>
    <xf numFmtId="0" fontId="6" fillId="0" borderId="0" xfId="12" applyFont="1" applyFill="1"/>
    <xf numFmtId="49" fontId="17" fillId="0" borderId="7" xfId="15" applyNumberFormat="1" applyFont="1" applyBorder="1" applyAlignment="1">
      <alignment horizontal="right" vertical="top" wrapText="1"/>
    </xf>
    <xf numFmtId="49" fontId="17" fillId="0" borderId="16" xfId="15" applyNumberFormat="1" applyFont="1" applyBorder="1" applyAlignment="1">
      <alignment horizontal="right" vertical="top" wrapText="1"/>
    </xf>
    <xf numFmtId="49" fontId="17" fillId="0" borderId="20" xfId="15" applyNumberFormat="1" applyFont="1" applyBorder="1" applyAlignment="1">
      <alignment horizontal="right" vertical="top" wrapText="1"/>
    </xf>
    <xf numFmtId="4" fontId="17" fillId="0" borderId="1" xfId="5" applyNumberFormat="1" applyFont="1" applyBorder="1" applyAlignment="1">
      <alignment horizontal="right" vertical="top" wrapText="1"/>
    </xf>
    <xf numFmtId="0" fontId="18" fillId="0" borderId="0" xfId="12" applyFont="1"/>
    <xf numFmtId="0" fontId="18" fillId="0" borderId="0" xfId="12" applyFont="1" applyFill="1"/>
    <xf numFmtId="0" fontId="9" fillId="0" borderId="0" xfId="12"/>
    <xf numFmtId="0" fontId="6" fillId="0" borderId="0" xfId="12" applyFont="1" applyAlignment="1">
      <alignment horizontal="right" vertical="center"/>
    </xf>
    <xf numFmtId="0" fontId="9" fillId="0" borderId="0" xfId="12" applyAlignment="1"/>
    <xf numFmtId="0" fontId="6" fillId="0" borderId="0" xfId="12" applyFont="1" applyAlignment="1"/>
    <xf numFmtId="0" fontId="20" fillId="0" borderId="0" xfId="0" applyFont="1"/>
    <xf numFmtId="0" fontId="21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0" fillId="0" borderId="26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0" fillId="0" borderId="28" xfId="0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8" xfId="0" applyBorder="1" applyAlignment="1">
      <alignment wrapText="1"/>
    </xf>
    <xf numFmtId="0" fontId="20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wrapText="1"/>
    </xf>
    <xf numFmtId="0" fontId="20" fillId="0" borderId="31" xfId="0" applyFont="1" applyBorder="1" applyAlignment="1">
      <alignment horizontal="center" vertical="center" wrapText="1"/>
    </xf>
    <xf numFmtId="10" fontId="20" fillId="0" borderId="31" xfId="0" applyNumberFormat="1" applyFont="1" applyBorder="1" applyAlignment="1">
      <alignment horizontal="center" vertical="center" wrapText="1"/>
    </xf>
    <xf numFmtId="0" fontId="20" fillId="0" borderId="24" xfId="0" applyFont="1" applyBorder="1" applyAlignment="1">
      <alignment vertical="center" wrapText="1"/>
    </xf>
    <xf numFmtId="0" fontId="20" fillId="0" borderId="29" xfId="0" applyFont="1" applyBorder="1" applyAlignment="1">
      <alignment vertical="center" wrapText="1"/>
    </xf>
    <xf numFmtId="0" fontId="20" fillId="0" borderId="30" xfId="0" applyFont="1" applyBorder="1" applyAlignment="1">
      <alignment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15" applyNumberFormat="1" applyFont="1" applyAlignment="1">
      <alignment vertical="top" wrapText="1"/>
    </xf>
    <xf numFmtId="0" fontId="4" fillId="0" borderId="0" xfId="15" applyNumberFormat="1" applyFont="1" applyAlignment="1">
      <alignment vertical="top"/>
    </xf>
    <xf numFmtId="0" fontId="15" fillId="0" borderId="9" xfId="15" applyNumberFormat="1" applyFont="1" applyBorder="1" applyAlignment="1">
      <alignment horizontal="center" vertical="top" wrapText="1"/>
    </xf>
    <xf numFmtId="0" fontId="16" fillId="0" borderId="9" xfId="15" applyNumberFormat="1" applyFont="1" applyBorder="1" applyAlignment="1">
      <alignment horizontal="center" vertical="top" wrapText="1"/>
    </xf>
    <xf numFmtId="49" fontId="4" fillId="0" borderId="9" xfId="15" applyNumberFormat="1" applyFont="1" applyBorder="1" applyAlignment="1">
      <alignment horizontal="center" wrapText="1"/>
    </xf>
    <xf numFmtId="0" fontId="4" fillId="0" borderId="9" xfId="15" applyNumberFormat="1" applyFont="1" applyBorder="1" applyAlignment="1">
      <alignment horizontal="center" wrapText="1"/>
    </xf>
    <xf numFmtId="0" fontId="4" fillId="0" borderId="7" xfId="15" applyNumberFormat="1" applyFont="1" applyBorder="1" applyAlignment="1">
      <alignment horizontal="left" vertical="top" wrapText="1"/>
    </xf>
    <xf numFmtId="3" fontId="4" fillId="0" borderId="7" xfId="15" applyNumberFormat="1" applyFont="1" applyBorder="1" applyAlignment="1">
      <alignment horizontal="right" vertical="top" wrapText="1"/>
    </xf>
    <xf numFmtId="0" fontId="17" fillId="0" borderId="16" xfId="15" applyNumberFormat="1" applyFont="1" applyBorder="1" applyAlignment="1">
      <alignment horizontal="left" vertical="top" wrapText="1"/>
    </xf>
    <xf numFmtId="0" fontId="17" fillId="0" borderId="16" xfId="15" applyNumberFormat="1" applyFont="1" applyBorder="1" applyAlignment="1">
      <alignment horizontal="right" vertical="top" wrapText="1"/>
    </xf>
    <xf numFmtId="0" fontId="4" fillId="0" borderId="20" xfId="15" applyNumberFormat="1" applyFont="1" applyBorder="1" applyAlignment="1">
      <alignment horizontal="left" vertical="top" wrapText="1"/>
    </xf>
    <xf numFmtId="0" fontId="4" fillId="0" borderId="20" xfId="15" applyNumberFormat="1" applyFont="1" applyBorder="1" applyAlignment="1">
      <alignment horizontal="right" vertical="top" wrapText="1"/>
    </xf>
    <xf numFmtId="0" fontId="17" fillId="0" borderId="1" xfId="5" applyNumberFormat="1" applyFont="1" applyBorder="1" applyAlignment="1">
      <alignment horizontal="right" vertical="top" wrapText="1"/>
    </xf>
    <xf numFmtId="0" fontId="17" fillId="0" borderId="1" xfId="5" applyNumberFormat="1" applyFont="1" applyBorder="1" applyAlignment="1">
      <alignment horizontal="left" vertical="top" wrapText="1"/>
    </xf>
    <xf numFmtId="4" fontId="4" fillId="0" borderId="1" xfId="5" applyNumberFormat="1" applyFont="1" applyBorder="1" applyAlignment="1">
      <alignment horizontal="right" vertical="top" wrapText="1"/>
    </xf>
    <xf numFmtId="0" fontId="4" fillId="0" borderId="0" xfId="5" applyNumberFormat="1" applyFont="1"/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6" fillId="0" borderId="0" xfId="9" applyNumberFormat="1" applyFont="1" applyFill="1" applyAlignment="1">
      <alignment horizontal="left" vertical="top" wrapText="1"/>
    </xf>
    <xf numFmtId="0" fontId="6" fillId="0" borderId="0" xfId="12" applyFont="1" applyFill="1" applyAlignment="1">
      <alignment horizontal="left"/>
    </xf>
    <xf numFmtId="0" fontId="6" fillId="0" borderId="0" xfId="12" applyFont="1" applyAlignment="1">
      <alignment horizontal="left"/>
    </xf>
    <xf numFmtId="0" fontId="5" fillId="0" borderId="0" xfId="12" applyFont="1" applyAlignment="1">
      <alignment horizontal="center" vertical="top" wrapText="1"/>
    </xf>
    <xf numFmtId="0" fontId="7" fillId="0" borderId="1" xfId="12" applyFont="1" applyBorder="1" applyAlignment="1" applyProtection="1">
      <alignment horizontal="center" vertical="center" wrapText="1"/>
      <protection locked="0"/>
    </xf>
    <xf numFmtId="0" fontId="8" fillId="0" borderId="1" xfId="12" applyFont="1" applyBorder="1" applyAlignment="1">
      <alignment horizontal="center" vertical="center"/>
    </xf>
    <xf numFmtId="0" fontId="8" fillId="0" borderId="1" xfId="12" applyFont="1" applyBorder="1" applyAlignment="1">
      <alignment horizontal="center" vertical="center" wrapText="1"/>
    </xf>
    <xf numFmtId="0" fontId="6" fillId="0" borderId="0" xfId="12" applyFont="1" applyAlignment="1">
      <alignment horizontal="right"/>
    </xf>
    <xf numFmtId="0" fontId="13" fillId="0" borderId="0" xfId="12" applyFont="1" applyAlignment="1">
      <alignment horizontal="center"/>
    </xf>
    <xf numFmtId="0" fontId="17" fillId="0" borderId="5" xfId="15" applyNumberFormat="1" applyFont="1" applyBorder="1" applyAlignment="1">
      <alignment horizontal="left" vertical="top" wrapText="1"/>
    </xf>
    <xf numFmtId="0" fontId="17" fillId="0" borderId="6" xfId="15" applyNumberFormat="1" applyFont="1" applyBorder="1" applyAlignment="1">
      <alignment horizontal="left" vertical="top" wrapText="1"/>
    </xf>
    <xf numFmtId="0" fontId="4" fillId="0" borderId="5" xfId="15" applyNumberFormat="1" applyFont="1" applyBorder="1" applyAlignment="1">
      <alignment horizontal="left" vertical="top" wrapText="1"/>
    </xf>
    <xf numFmtId="0" fontId="4" fillId="0" borderId="8" xfId="15" applyNumberFormat="1" applyFont="1" applyBorder="1" applyAlignment="1">
      <alignment horizontal="left" vertical="top" wrapText="1"/>
    </xf>
    <xf numFmtId="0" fontId="4" fillId="0" borderId="6" xfId="15" applyNumberFormat="1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4" fillId="0" borderId="0" xfId="5" applyNumberFormat="1" applyFont="1" applyAlignment="1">
      <alignment horizontal="center" vertical="top" wrapText="1"/>
    </xf>
    <xf numFmtId="0" fontId="4" fillId="0" borderId="13" xfId="15" applyNumberFormat="1" applyFont="1" applyBorder="1" applyAlignment="1">
      <alignment horizontal="center" wrapText="1"/>
    </xf>
    <xf numFmtId="0" fontId="4" fillId="0" borderId="14" xfId="15" applyNumberFormat="1" applyFont="1" applyBorder="1" applyAlignment="1">
      <alignment horizontal="center" wrapText="1"/>
    </xf>
    <xf numFmtId="0" fontId="4" fillId="0" borderId="0" xfId="5" applyNumberFormat="1" applyFont="1" applyAlignment="1">
      <alignment horizontal="center" wrapText="1"/>
    </xf>
    <xf numFmtId="0" fontId="17" fillId="0" borderId="2" xfId="5" applyNumberFormat="1" applyFont="1" applyBorder="1" applyAlignment="1">
      <alignment horizontal="left" vertical="top" wrapText="1"/>
    </xf>
    <xf numFmtId="0" fontId="17" fillId="0" borderId="4" xfId="5" applyNumberFormat="1" applyFont="1" applyBorder="1" applyAlignment="1">
      <alignment horizontal="left" vertical="top" wrapText="1"/>
    </xf>
    <xf numFmtId="0" fontId="17" fillId="0" borderId="3" xfId="5" applyNumberFormat="1" applyFont="1" applyBorder="1" applyAlignment="1">
      <alignment horizontal="left" vertical="top" wrapText="1"/>
    </xf>
    <xf numFmtId="0" fontId="17" fillId="0" borderId="17" xfId="15" applyNumberFormat="1" applyFont="1" applyBorder="1" applyAlignment="1">
      <alignment horizontal="left" vertical="top" wrapText="1"/>
    </xf>
    <xf numFmtId="0" fontId="17" fillId="0" borderId="18" xfId="15" applyNumberFormat="1" applyFont="1" applyBorder="1" applyAlignment="1">
      <alignment horizontal="left" vertical="top" wrapText="1"/>
    </xf>
    <xf numFmtId="0" fontId="17" fillId="0" borderId="19" xfId="15" applyNumberFormat="1" applyFont="1" applyBorder="1" applyAlignment="1">
      <alignment horizontal="left" vertical="top" wrapText="1"/>
    </xf>
    <xf numFmtId="0" fontId="4" fillId="0" borderId="21" xfId="15" applyNumberFormat="1" applyFont="1" applyBorder="1" applyAlignment="1">
      <alignment horizontal="left" vertical="top" wrapText="1"/>
    </xf>
    <xf numFmtId="0" fontId="4" fillId="0" borderId="22" xfId="15" applyNumberFormat="1" applyFont="1" applyBorder="1" applyAlignment="1">
      <alignment horizontal="left" vertical="top" wrapText="1"/>
    </xf>
    <xf numFmtId="0" fontId="4" fillId="0" borderId="23" xfId="15" applyNumberFormat="1" applyFont="1" applyBorder="1" applyAlignment="1">
      <alignment horizontal="left" vertical="top" wrapText="1"/>
    </xf>
    <xf numFmtId="0" fontId="15" fillId="0" borderId="10" xfId="15" applyNumberFormat="1" applyFont="1" applyBorder="1" applyAlignment="1">
      <alignment horizontal="center" vertical="top" wrapText="1"/>
    </xf>
    <xf numFmtId="0" fontId="15" fillId="0" borderId="11" xfId="15" applyNumberFormat="1" applyFont="1" applyBorder="1" applyAlignment="1">
      <alignment horizontal="center" vertical="top" wrapText="1"/>
    </xf>
    <xf numFmtId="0" fontId="15" fillId="0" borderId="12" xfId="15" applyNumberFormat="1" applyFont="1" applyBorder="1" applyAlignment="1">
      <alignment horizontal="center" vertical="top" wrapText="1"/>
    </xf>
    <xf numFmtId="0" fontId="4" fillId="0" borderId="15" xfId="15" applyNumberFormat="1" applyFont="1" applyBorder="1" applyAlignment="1">
      <alignment horizontal="center" wrapText="1"/>
    </xf>
    <xf numFmtId="0" fontId="20" fillId="0" borderId="0" xfId="0" applyFont="1" applyFill="1" applyBorder="1" applyAlignment="1">
      <alignment horizontal="center" vertical="center" wrapText="1"/>
    </xf>
    <xf numFmtId="0" fontId="6" fillId="0" borderId="0" xfId="12" applyFont="1" applyAlignment="1">
      <alignment horizontal="right" vertical="center"/>
    </xf>
    <xf numFmtId="0" fontId="20" fillId="0" borderId="0" xfId="0" applyFont="1" applyAlignment="1">
      <alignment vertical="top" wrapText="1"/>
    </xf>
  </cellXfs>
  <cellStyles count="16">
    <cellStyle name="Обычный" xfId="0" builtinId="0"/>
    <cellStyle name="Обычный 10" xfId="12"/>
    <cellStyle name="Обычный 11 2" xfId="15"/>
    <cellStyle name="Обычный 2" xfId="3"/>
    <cellStyle name="Обычный 2 2" xfId="5"/>
    <cellStyle name="Обычный 2 2 2" xfId="8"/>
    <cellStyle name="Обычный 2 2 3" xfId="11"/>
    <cellStyle name="Обычный 2 2 4" xfId="14"/>
    <cellStyle name="Обычный 2 3" xfId="9"/>
    <cellStyle name="Обычный 3" xfId="1"/>
    <cellStyle name="Обычный 4" xfId="4"/>
    <cellStyle name="Обычный 4 2" xfId="2"/>
    <cellStyle name="Обычный 5" xfId="7"/>
    <cellStyle name="Обычный 6" xfId="10"/>
    <cellStyle name="Обычный 65" xfId="1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76" Type="http://schemas.openxmlformats.org/officeDocument/2006/relationships/externalLink" Target="externalLinks/externalLink73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97" Type="http://schemas.openxmlformats.org/officeDocument/2006/relationships/externalLink" Target="externalLinks/externalLink94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9" Type="http://schemas.openxmlformats.org/officeDocument/2006/relationships/externalLink" Target="externalLinks/externalLink26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66" Type="http://schemas.openxmlformats.org/officeDocument/2006/relationships/externalLink" Target="externalLinks/externalLink63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87" Type="http://schemas.openxmlformats.org/officeDocument/2006/relationships/externalLink" Target="externalLinks/externalLink84.xml"/><Relationship Id="rId102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90" Type="http://schemas.openxmlformats.org/officeDocument/2006/relationships/externalLink" Target="externalLinks/externalLink87.xml"/><Relationship Id="rId95" Type="http://schemas.openxmlformats.org/officeDocument/2006/relationships/externalLink" Target="externalLinks/externalLink92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56" Type="http://schemas.openxmlformats.org/officeDocument/2006/relationships/externalLink" Target="externalLinks/externalLink53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77" Type="http://schemas.openxmlformats.org/officeDocument/2006/relationships/externalLink" Target="externalLinks/externalLink74.xml"/><Relationship Id="rId100" Type="http://schemas.openxmlformats.org/officeDocument/2006/relationships/styles" Target="styles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93" Type="http://schemas.openxmlformats.org/officeDocument/2006/relationships/externalLink" Target="externalLinks/externalLink90.xml"/><Relationship Id="rId98" Type="http://schemas.openxmlformats.org/officeDocument/2006/relationships/externalLink" Target="externalLinks/externalLink95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externalLink" Target="externalLinks/externalLink9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externalLink" Target="externalLinks/externalLink91.xml"/><Relationship Id="rId99" Type="http://schemas.openxmlformats.org/officeDocument/2006/relationships/theme" Target="theme/theme1.xml"/><Relationship Id="rId101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kreshZI/Local%20Settings/Temporary%20Internet%20Files/OLK7/Documents%20and%20Settings/091/&#1056;&#1072;&#1073;&#1086;&#1095;&#1080;&#1081;%20&#1089;&#1090;&#1086;&#1083;/&#1044;&#1086;&#1082;&#1091;&#1084;&#1077;&#1085;&#1090;&#1099;/&#1087;&#1088;&#1086;&#1075;&#1088;&#1072;&#1084;&#1084;&#1072;%202005%20&#1075;/&#1063;&#1077;&#1088;&#1085;&#1086;&#1084;&#1086;&#1088;&#1082;&#1072;/&#1048;&#1085;&#1078;&#1043;&#1077;&#1086;/&#1089;&#1091;&#1073;&#1087;&#1086;&#1076;&#1088;&#1103;&#1076;&#1085;&#1099;&#1081;/&#1057;&#1058;&#1056;&#1054;&#1049;&#1053;&#1045;&#1060;&#1058;&#1068;/&#1051;&#1054;&#1058;%2029%20&#1063;&#1058;&#1053;%20&#1076;.1601/&#1055;&#1077;&#1088;&#1074;&#1099;&#1081;%20&#1074;&#1072;&#1088;&#1080;&#1072;&#1085;&#1090;/1141-1156/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  <sheetName val="Проект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Форма 2.1"/>
      <sheetName val="1.1."/>
      <sheetName val="СМЕТА проект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Journals"/>
      <sheetName val="вариант"/>
      <sheetName val="РП рек Екатеринбург 2"/>
      <sheetName val="Коэфф"/>
      <sheetName val="№1"/>
      <sheetName val="93-110"/>
      <sheetName val="Землеотвод"/>
      <sheetName val="см8"/>
      <sheetName val="СП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СметаСводная кол"/>
      <sheetName val="сводная"/>
      <sheetName val="ЛС_РЕС"/>
      <sheetName val="КП Прим (3)"/>
      <sheetName val="Записка СЦБ"/>
      <sheetName val="3труба (П)"/>
      <sheetName val="Справка"/>
      <sheetName val="Summary"/>
      <sheetName val="sapactivexlhiddensheet"/>
      <sheetName val="Параметры"/>
      <sheetName val="Дог цена"/>
      <sheetName val="пятилетка"/>
      <sheetName val="мониторинг"/>
      <sheetName val="D"/>
      <sheetName val=""/>
      <sheetName val="Геодезия-1.1"/>
      <sheetName val="Сводная "/>
      <sheetName val="Сводная 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  <sheetName val="Список"/>
      <sheetName val="КП Мак"/>
      <sheetName val="р.Волхов"/>
      <sheetName val="смета СИД"/>
      <sheetName val="СметаСводная Колпино"/>
      <sheetName val="Землеотвод"/>
      <sheetName val="эл.химз."/>
      <sheetName val="КП НовоКов"/>
      <sheetName val="пятилетка"/>
      <sheetName val="мониторинг"/>
      <sheetName val="Коэф КВ"/>
      <sheetName val="Подрядчики"/>
      <sheetName val="Данные_для_расчёта_сметы"/>
      <sheetName val="Смета_рекультивация"/>
      <sheetName val="Смета_терзем"/>
      <sheetName val="Коэфф1_"/>
      <sheetName val="СметаСводная_1_оч"/>
      <sheetName val="Калплан ОИ2 Макм крестики"/>
      <sheetName val="Калплан Кра"/>
      <sheetName val="гидрология"/>
      <sheetName val="1"/>
      <sheetName val="Summary"/>
      <sheetName val="КП Прим (3)"/>
      <sheetName val="кп"/>
      <sheetName val="свод (2)"/>
      <sheetName val="График"/>
      <sheetName val="Дополнительные параметры"/>
      <sheetName val="Титул1"/>
      <sheetName val="Титул2"/>
      <sheetName val="Титул3"/>
      <sheetName val="1.3"/>
      <sheetName val="см8"/>
      <sheetName val="Хаттон 90.90 Femco"/>
      <sheetName val="свод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свод1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КП Прим (3)"/>
      <sheetName val="1"/>
      <sheetName val="Калплан Кра"/>
      <sheetName val="см8"/>
      <sheetName val="Дополнительные параметры"/>
      <sheetName val="гидр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ИД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Смета 7"/>
      <sheetName val="3труба (П)"/>
      <sheetName val="КП Мак"/>
      <sheetName val="Кал.план Жукова даты - не надо"/>
      <sheetName val="Дополнительные параметры"/>
      <sheetName val="КП Прим (3)"/>
      <sheetName val="Лист1"/>
      <sheetName val="СметаСводная Рыб"/>
      <sheetName val="смета СИД"/>
      <sheetName val="гидрология"/>
      <sheetName val="СП"/>
      <sheetName val="СметаСводная"/>
      <sheetName val="свод общ"/>
      <sheetName val="Хаттон 90.90 Femco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  <sheetName val="КП НовоКов"/>
      <sheetName val="НМА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3труба (П)"/>
      <sheetName val="sapactivexlhiddensheet"/>
      <sheetName val="шаблон"/>
      <sheetName val="ИД"/>
      <sheetName val="Кал.план Жукова даты - не надо"/>
      <sheetName val="ПД"/>
      <sheetName val="3.труба (П)"/>
      <sheetName val="19 МОЗ "/>
      <sheetName val="Сводная "/>
      <sheetName val="Калькуляция_2012"/>
      <sheetName val="Лист2"/>
      <sheetName val="Календарь новый"/>
      <sheetName val="Смета № 1 ИИ линия"/>
      <sheetName val="Параметры"/>
      <sheetName val="Смета 3 Гидролог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геология "/>
      <sheetName val="Хаттон 90.90 Femco"/>
      <sheetName val="Итог"/>
      <sheetName val="свод общ"/>
      <sheetName val="р.Волхов"/>
      <sheetName val="СметаСводная снег"/>
      <sheetName val="ресурсная вед."/>
      <sheetName val="шаблон"/>
      <sheetName val="ОПС"/>
      <sheetName val="ИД1"/>
      <sheetName val="кп"/>
      <sheetName val="ПРОГНОЗ_1"/>
      <sheetName val="Гр5(о)"/>
      <sheetName val="АЧ"/>
      <sheetName val="КП Прим (3)"/>
      <sheetName val="Объемы работ по ПВ"/>
      <sheetName val="гидрология"/>
      <sheetName val="смета СИД"/>
      <sheetName val="эл.химз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См 1 наруж.водопровод"/>
      <sheetName val="Январь"/>
      <sheetName val="НМА"/>
      <sheetName val="фонтан разбитый2"/>
      <sheetName val="Смета 3 Гидролог"/>
      <sheetName val="ИДвалка"/>
      <sheetName val="матер."/>
      <sheetName val="Смета 1свод"/>
      <sheetName val="sapactivexlhiddensheet"/>
      <sheetName val="геология "/>
      <sheetName val="свод общ"/>
      <sheetName val="ресурсная вед."/>
      <sheetName val="Объемы работ по ПВ"/>
      <sheetName val="ОПС"/>
      <sheetName val="И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свод 2"/>
      <sheetName val="АЧ"/>
      <sheetName val="часы"/>
      <sheetName val="смета СИД"/>
      <sheetName val="кп"/>
      <sheetName val="См 1 наруж.водопровод"/>
      <sheetName val="Смета 5.2. Кусты25,29,31,65"/>
      <sheetName val="Лист3"/>
      <sheetName val="Январь"/>
      <sheetName val="Итог"/>
      <sheetName val="ЗП_ЮНГ"/>
      <sheetName val="фонтан разбитый2"/>
      <sheetName val="Прайс лист"/>
      <sheetName val="Смета 3 Гидролог"/>
      <sheetName val="ИД"/>
      <sheetName val="Смета 7"/>
      <sheetName val="матер."/>
      <sheetName val="СП"/>
      <sheetName val="пятилетка"/>
      <sheetName val="мониторинг"/>
      <sheetName val="ИД1"/>
      <sheetName val="Параметры"/>
      <sheetName val="Калплан ОИ2 Макм крестики"/>
      <sheetName val="ИДвалка"/>
      <sheetName val="свод1"/>
      <sheetName val="геология "/>
      <sheetName val=""/>
      <sheetName val="БД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  <sheetName val="СметаСводная павильон"/>
      <sheetName val="Лист1"/>
      <sheetName val="свод1"/>
      <sheetName val="сводная"/>
      <sheetName val="часы"/>
      <sheetName val="см8"/>
      <sheetName val="СметаСводная снег"/>
      <sheetName val="Смета 5.2. Кусты25,29,31,65"/>
      <sheetName val="СП"/>
      <sheetName val="Данные для расчёта сметы"/>
      <sheetName val="СметаСводная 1 оч"/>
      <sheetName val="ИГ1"/>
      <sheetName val="Калплан ОИ2 Макм крестики"/>
      <sheetName val="Смета терзем"/>
      <sheetName val="СметаСводная"/>
      <sheetName val="Кал.план Жукова даты - не надо"/>
      <sheetName val="См 1 наруж.водопровод"/>
      <sheetName val="Итог"/>
      <sheetName val="Лист2"/>
      <sheetName val="1"/>
      <sheetName val="ПДР"/>
      <sheetName val="р.Волхов"/>
      <sheetName val="смета СИД"/>
      <sheetName val="пятилетка"/>
      <sheetName val="мониторинг"/>
      <sheetName val="эл.химз."/>
      <sheetName val="ПД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  <sheetName val="Сервис_x0000__x0000__x0000__x0000__x0000__x0000__x0000__x0000__x0000__x0009__x0000_✈ʷ_x0000__x0004__x0000__x0000__x0000__x0000__x0000__x0000_ᩀʷ_x0000__x0000_"/>
      <sheetName val="Лист1"/>
      <sheetName val="Обновление"/>
      <sheetName val="Цена"/>
      <sheetName val="Product"/>
      <sheetName val="Сервис_x0000__x0000__x0000__x0000__x0000__x0000__x0000__x0000__x0000_ _x0000_✈ʷ_x0000__x0004__x0000__x0000__x0000__x0000__x0000__x0000_ᩀʷ_x0000__x0000_"/>
      <sheetName val="янв."/>
      <sheetName val="Спр_общий"/>
      <sheetName val="Ярково"/>
      <sheetName val="Сервис?????????_x0009_?✈ʷ?_x0004_??????ᩀʷ??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Сервис????????? ?✈ʷ?_x0004_??????ᩀʷ??"/>
      <sheetName val="Справка"/>
      <sheetName val="отчет эл_эн  2000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ЛС_РЕС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BreakPreview" zoomScaleNormal="100" zoomScaleSheetLayoutView="100" workbookViewId="0">
      <selection activeCell="D22" sqref="D22"/>
    </sheetView>
  </sheetViews>
  <sheetFormatPr defaultRowHeight="15" x14ac:dyDescent="0.25"/>
  <cols>
    <col min="1" max="1" width="5.28515625" customWidth="1"/>
    <col min="2" max="2" width="32.85546875" customWidth="1"/>
    <col min="3" max="3" width="13.140625" customWidth="1"/>
    <col min="4" max="4" width="14.140625" customWidth="1"/>
    <col min="5" max="5" width="12.85546875" customWidth="1"/>
    <col min="6" max="6" width="27.28515625" customWidth="1"/>
  </cols>
  <sheetData>
    <row r="1" spans="1:14" x14ac:dyDescent="0.25">
      <c r="A1" s="2"/>
      <c r="B1" s="2"/>
      <c r="C1" s="2"/>
      <c r="D1" s="2"/>
      <c r="E1" s="78" t="s">
        <v>25</v>
      </c>
      <c r="F1" s="78"/>
    </row>
    <row r="2" spans="1:14" x14ac:dyDescent="0.25">
      <c r="A2" s="2"/>
      <c r="B2" s="2"/>
      <c r="C2" s="2"/>
      <c r="D2" s="2"/>
      <c r="E2" s="78" t="s">
        <v>9</v>
      </c>
      <c r="F2" s="78"/>
    </row>
    <row r="3" spans="1:14" x14ac:dyDescent="0.25">
      <c r="A3" s="2"/>
      <c r="B3" s="2"/>
      <c r="C3" s="2"/>
      <c r="D3" s="2"/>
      <c r="E3" s="78" t="s">
        <v>26</v>
      </c>
      <c r="F3" s="78"/>
    </row>
    <row r="4" spans="1:14" x14ac:dyDescent="0.25">
      <c r="A4" s="2"/>
      <c r="B4" s="2"/>
      <c r="C4" s="2"/>
      <c r="D4" s="2"/>
      <c r="E4" s="3"/>
      <c r="F4" s="3"/>
    </row>
    <row r="5" spans="1:14" x14ac:dyDescent="0.25">
      <c r="A5" s="25"/>
      <c r="B5" s="25" t="s">
        <v>50</v>
      </c>
      <c r="C5" s="2"/>
      <c r="D5" s="2"/>
      <c r="E5" s="4" t="s">
        <v>10</v>
      </c>
      <c r="F5" s="3" t="s">
        <v>30</v>
      </c>
    </row>
    <row r="6" spans="1:14" x14ac:dyDescent="0.25">
      <c r="A6" s="25"/>
      <c r="B6" s="26" t="s">
        <v>31</v>
      </c>
      <c r="C6" s="20"/>
      <c r="D6" s="20"/>
      <c r="E6" s="72" t="s">
        <v>31</v>
      </c>
      <c r="F6" s="72"/>
    </row>
    <row r="7" spans="1:14" x14ac:dyDescent="0.25">
      <c r="A7" s="25"/>
      <c r="B7" s="26" t="s">
        <v>51</v>
      </c>
      <c r="C7" s="20"/>
      <c r="D7" s="20"/>
      <c r="E7" s="72" t="s">
        <v>32</v>
      </c>
      <c r="F7" s="72"/>
    </row>
    <row r="8" spans="1:14" x14ac:dyDescent="0.25">
      <c r="A8" s="25"/>
      <c r="B8" s="25" t="s">
        <v>27</v>
      </c>
      <c r="C8" s="2"/>
      <c r="D8" s="2"/>
      <c r="E8" s="73" t="s">
        <v>28</v>
      </c>
      <c r="F8" s="73"/>
    </row>
    <row r="9" spans="1:14" x14ac:dyDescent="0.25">
      <c r="A9" s="2"/>
      <c r="B9" s="2"/>
      <c r="C9" s="2"/>
      <c r="D9" s="2"/>
      <c r="E9" s="4"/>
      <c r="F9" s="4"/>
    </row>
    <row r="10" spans="1:14" ht="15.75" x14ac:dyDescent="0.25">
      <c r="A10" s="79" t="s">
        <v>11</v>
      </c>
      <c r="B10" s="79"/>
      <c r="C10" s="79"/>
      <c r="D10" s="79"/>
      <c r="E10" s="79"/>
      <c r="F10" s="79"/>
    </row>
    <row r="11" spans="1:14" ht="46.5" customHeight="1" x14ac:dyDescent="0.25">
      <c r="A11" s="74" t="s">
        <v>97</v>
      </c>
      <c r="B11" s="74"/>
      <c r="C11" s="74"/>
      <c r="D11" s="74"/>
      <c r="E11" s="74"/>
      <c r="F11" s="74"/>
    </row>
    <row r="12" spans="1:14" ht="6" customHeight="1" x14ac:dyDescent="0.25">
      <c r="A12" s="17"/>
      <c r="B12" s="17"/>
      <c r="C12" s="17"/>
      <c r="D12" s="17"/>
      <c r="E12" s="17"/>
      <c r="F12" s="17"/>
    </row>
    <row r="13" spans="1:14" s="19" customFormat="1" ht="13.5" customHeight="1" x14ac:dyDescent="0.25">
      <c r="A13" s="71" t="s">
        <v>33</v>
      </c>
      <c r="B13" s="71"/>
      <c r="C13" s="71"/>
      <c r="D13" s="71"/>
      <c r="E13" s="71"/>
      <c r="F13" s="71"/>
      <c r="G13" s="18"/>
      <c r="H13" s="18"/>
      <c r="I13" s="18"/>
      <c r="J13" s="18"/>
      <c r="K13" s="18"/>
      <c r="L13" s="18"/>
      <c r="M13" s="18"/>
      <c r="N13" s="18"/>
    </row>
    <row r="14" spans="1:14" s="19" customFormat="1" ht="13.5" customHeight="1" x14ac:dyDescent="0.25">
      <c r="A14" s="71" t="s">
        <v>22</v>
      </c>
      <c r="B14" s="71"/>
      <c r="C14" s="71"/>
      <c r="D14" s="71"/>
      <c r="E14" s="71"/>
      <c r="F14" s="71"/>
      <c r="G14" s="18"/>
      <c r="H14" s="18"/>
      <c r="I14" s="18"/>
      <c r="J14" s="18"/>
      <c r="K14" s="18"/>
      <c r="L14" s="18"/>
      <c r="M14" s="18"/>
      <c r="N14" s="18"/>
    </row>
    <row r="15" spans="1:14" s="19" customFormat="1" ht="13.5" customHeight="1" x14ac:dyDescent="0.25">
      <c r="A15" s="71" t="s">
        <v>34</v>
      </c>
      <c r="B15" s="71"/>
      <c r="C15" s="71"/>
      <c r="D15" s="71"/>
      <c r="E15" s="71"/>
      <c r="F15" s="71"/>
      <c r="G15" s="18"/>
      <c r="H15" s="18"/>
      <c r="I15" s="18"/>
      <c r="J15" s="18"/>
      <c r="K15" s="18"/>
      <c r="L15" s="18"/>
      <c r="M15" s="18"/>
      <c r="N15" s="18"/>
    </row>
    <row r="16" spans="1:14" x14ac:dyDescent="0.25">
      <c r="A16" s="10"/>
      <c r="B16" s="11"/>
      <c r="C16" s="10"/>
      <c r="D16" s="12"/>
      <c r="E16" s="12"/>
      <c r="F16" s="12"/>
    </row>
    <row r="17" spans="1:9" x14ac:dyDescent="0.25">
      <c r="A17" s="75" t="s">
        <v>12</v>
      </c>
      <c r="B17" s="76" t="s">
        <v>7</v>
      </c>
      <c r="C17" s="75" t="s">
        <v>13</v>
      </c>
      <c r="D17" s="77" t="s">
        <v>14</v>
      </c>
      <c r="E17" s="77" t="s">
        <v>15</v>
      </c>
      <c r="F17" s="77" t="s">
        <v>16</v>
      </c>
    </row>
    <row r="18" spans="1:9" ht="51.75" customHeight="1" x14ac:dyDescent="0.25">
      <c r="A18" s="75"/>
      <c r="B18" s="76"/>
      <c r="C18" s="75"/>
      <c r="D18" s="77"/>
      <c r="E18" s="77"/>
      <c r="F18" s="77"/>
    </row>
    <row r="19" spans="1:9" ht="52.5" customHeight="1" x14ac:dyDescent="0.25">
      <c r="A19" s="13">
        <v>1</v>
      </c>
      <c r="B19" s="14" t="s">
        <v>49</v>
      </c>
      <c r="C19" s="15" t="s">
        <v>23</v>
      </c>
      <c r="D19" s="9">
        <f>'Охранные системы'!$I$19</f>
        <v>99385</v>
      </c>
      <c r="E19" s="9">
        <f>'Охранные системы'!$I$20</f>
        <v>19877</v>
      </c>
      <c r="F19" s="9">
        <f t="shared" ref="F19:F20" si="0">D19+E19</f>
        <v>119262</v>
      </c>
    </row>
    <row r="20" spans="1:9" ht="27.75" customHeight="1" x14ac:dyDescent="0.25">
      <c r="A20" s="13">
        <v>5</v>
      </c>
      <c r="B20" s="14" t="s">
        <v>4</v>
      </c>
      <c r="C20" s="15" t="s">
        <v>17</v>
      </c>
      <c r="D20" s="9">
        <f>'См№3 ТОП'!$G$35</f>
        <v>288441.98042034369</v>
      </c>
      <c r="E20" s="16">
        <f>'См№3 ТОП'!$G$36</f>
        <v>57688.396084068743</v>
      </c>
      <c r="F20" s="9">
        <f t="shared" si="0"/>
        <v>346130.37650441244</v>
      </c>
    </row>
    <row r="21" spans="1:9" x14ac:dyDescent="0.25">
      <c r="A21" s="13">
        <v>6</v>
      </c>
      <c r="B21" s="14" t="s">
        <v>18</v>
      </c>
      <c r="C21" s="15"/>
      <c r="D21" s="9">
        <f>SUM(D19:D20)</f>
        <v>387826.98042034369</v>
      </c>
      <c r="E21" s="9">
        <f>SUM(E19:E20)</f>
        <v>77565.39608406875</v>
      </c>
      <c r="F21" s="9">
        <f>SUM(F19:F20)</f>
        <v>465392.37650441244</v>
      </c>
    </row>
    <row r="22" spans="1:9" x14ac:dyDescent="0.25">
      <c r="A22" s="2"/>
      <c r="B22" s="2"/>
      <c r="C22" s="2"/>
      <c r="D22" s="7"/>
      <c r="E22" s="2"/>
      <c r="F22" s="7"/>
    </row>
    <row r="23" spans="1:9" ht="15.75" x14ac:dyDescent="0.25">
      <c r="A23" s="2"/>
      <c r="B23" s="5"/>
      <c r="C23" s="5"/>
      <c r="D23" s="5"/>
      <c r="E23" s="6"/>
      <c r="F23" s="8"/>
    </row>
    <row r="24" spans="1:9" x14ac:dyDescent="0.25">
      <c r="A24" s="2"/>
      <c r="B24" s="6" t="s">
        <v>8</v>
      </c>
      <c r="C24" s="1"/>
      <c r="D24" s="1"/>
      <c r="E24" s="1"/>
      <c r="F24" s="1" t="s">
        <v>29</v>
      </c>
      <c r="G24" s="1"/>
      <c r="H24" s="1"/>
      <c r="I24" s="1"/>
    </row>
    <row r="25" spans="1:9" x14ac:dyDescent="0.25">
      <c r="A25" s="2"/>
      <c r="B25" s="2"/>
      <c r="C25" s="2"/>
      <c r="D25" s="2"/>
      <c r="E25" s="7"/>
      <c r="F25" s="2"/>
    </row>
    <row r="26" spans="1:9" x14ac:dyDescent="0.25">
      <c r="A26" s="2"/>
      <c r="B26" s="2"/>
      <c r="C26" s="2"/>
      <c r="D26" s="2"/>
      <c r="E26" s="7"/>
      <c r="F26" s="2"/>
    </row>
    <row r="27" spans="1:9" x14ac:dyDescent="0.25">
      <c r="A27" s="2"/>
      <c r="B27" s="6"/>
      <c r="C27" s="6"/>
      <c r="D27" s="2"/>
      <c r="E27" s="6"/>
      <c r="F27" s="2"/>
    </row>
    <row r="28" spans="1:9" x14ac:dyDescent="0.25">
      <c r="A28" s="2"/>
      <c r="B28" s="6"/>
      <c r="C28" s="6"/>
      <c r="D28" s="2"/>
      <c r="E28" s="6"/>
      <c r="F28" s="2"/>
    </row>
    <row r="29" spans="1:9" x14ac:dyDescent="0.25">
      <c r="A29" s="2"/>
      <c r="B29" s="6"/>
      <c r="C29" s="6"/>
      <c r="D29" s="2"/>
      <c r="E29" s="6"/>
      <c r="F29" s="2"/>
    </row>
    <row r="30" spans="1:9" x14ac:dyDescent="0.25">
      <c r="A30" s="2"/>
      <c r="B30" s="6"/>
      <c r="C30" s="6"/>
      <c r="D30" s="2"/>
      <c r="E30" s="6"/>
      <c r="F30" s="2"/>
    </row>
    <row r="31" spans="1:9" x14ac:dyDescent="0.25">
      <c r="A31" s="2"/>
      <c r="B31" s="2"/>
      <c r="C31" s="2"/>
      <c r="D31" s="2"/>
      <c r="E31" s="2"/>
      <c r="F31" s="2"/>
    </row>
    <row r="32" spans="1:9" x14ac:dyDescent="0.25">
      <c r="A32" s="2"/>
      <c r="B32" s="2"/>
      <c r="C32" s="2"/>
      <c r="D32" s="2"/>
      <c r="E32" s="2"/>
      <c r="F32" s="2"/>
    </row>
  </sheetData>
  <mergeCells count="17">
    <mergeCell ref="E1:F1"/>
    <mergeCell ref="E2:F2"/>
    <mergeCell ref="E3:F3"/>
    <mergeCell ref="E6:F6"/>
    <mergeCell ref="A10:F10"/>
    <mergeCell ref="A15:F15"/>
    <mergeCell ref="E7:F7"/>
    <mergeCell ref="E8:F8"/>
    <mergeCell ref="A11:F11"/>
    <mergeCell ref="A17:A18"/>
    <mergeCell ref="B17:B18"/>
    <mergeCell ref="C17:C18"/>
    <mergeCell ref="D17:D18"/>
    <mergeCell ref="E17:E18"/>
    <mergeCell ref="F17:F18"/>
    <mergeCell ref="A13:F13"/>
    <mergeCell ref="A14:F14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view="pageBreakPreview" topLeftCell="A6" zoomScaleNormal="100" zoomScaleSheetLayoutView="100" workbookViewId="0">
      <selection activeCell="O6" sqref="O6"/>
    </sheetView>
  </sheetViews>
  <sheetFormatPr defaultRowHeight="24.75" customHeight="1" x14ac:dyDescent="0.25"/>
  <cols>
    <col min="1" max="1" width="3.7109375" customWidth="1"/>
    <col min="2" max="2" width="10.7109375" customWidth="1"/>
    <col min="3" max="3" width="21.140625" customWidth="1"/>
    <col min="4" max="4" width="4.42578125" customWidth="1"/>
    <col min="5" max="6" width="9.28515625" customWidth="1"/>
    <col min="7" max="7" width="15.85546875" customWidth="1"/>
    <col min="8" max="8" width="19.7109375" customWidth="1"/>
    <col min="9" max="9" width="14.7109375" customWidth="1"/>
  </cols>
  <sheetData>
    <row r="1" spans="1:9" ht="33.75" customHeight="1" x14ac:dyDescent="0.25">
      <c r="H1" s="85" t="s">
        <v>107</v>
      </c>
      <c r="I1" s="85"/>
    </row>
    <row r="2" spans="1:9" ht="33.75" customHeight="1" x14ac:dyDescent="0.25">
      <c r="H2" s="70"/>
      <c r="I2" s="70"/>
    </row>
    <row r="3" spans="1:9" ht="33.75" customHeight="1" x14ac:dyDescent="0.25">
      <c r="H3" s="70"/>
      <c r="I3" s="70"/>
    </row>
    <row r="4" spans="1:9" ht="33.75" customHeight="1" x14ac:dyDescent="0.25">
      <c r="H4" s="69"/>
      <c r="I4" s="69"/>
    </row>
    <row r="5" spans="1:9" ht="33.75" customHeight="1" x14ac:dyDescent="0.25">
      <c r="H5" s="69"/>
      <c r="I5" s="69"/>
    </row>
    <row r="6" spans="1:9" ht="24.75" customHeight="1" x14ac:dyDescent="0.25">
      <c r="A6" s="89" t="s">
        <v>106</v>
      </c>
      <c r="B6" s="89"/>
      <c r="C6" s="89"/>
      <c r="D6" s="89"/>
      <c r="E6" s="89"/>
      <c r="F6" s="89"/>
      <c r="G6" s="89"/>
      <c r="H6" s="89"/>
      <c r="I6" s="89"/>
    </row>
    <row r="7" spans="1:9" ht="27.75" customHeight="1" x14ac:dyDescent="0.25">
      <c r="A7" s="86" t="s">
        <v>104</v>
      </c>
      <c r="B7" s="86"/>
      <c r="C7" s="86"/>
      <c r="D7" s="86"/>
      <c r="E7" s="86"/>
      <c r="F7" s="86"/>
      <c r="G7" s="86"/>
      <c r="H7" s="86"/>
      <c r="I7" s="86"/>
    </row>
    <row r="8" spans="1:9" ht="12.75" customHeight="1" x14ac:dyDescent="0.25">
      <c r="A8" s="53"/>
      <c r="B8" s="53"/>
      <c r="C8" s="53"/>
      <c r="D8" s="54"/>
      <c r="E8" s="54"/>
      <c r="F8" s="54"/>
      <c r="G8" s="54"/>
      <c r="H8" s="53"/>
      <c r="I8" s="53"/>
    </row>
    <row r="9" spans="1:9" ht="24.75" customHeight="1" x14ac:dyDescent="0.25">
      <c r="A9" s="55" t="s">
        <v>0</v>
      </c>
      <c r="B9" s="99" t="s">
        <v>1</v>
      </c>
      <c r="C9" s="100"/>
      <c r="D9" s="99" t="s">
        <v>2</v>
      </c>
      <c r="E9" s="101"/>
      <c r="F9" s="101"/>
      <c r="G9" s="100"/>
      <c r="H9" s="56" t="s">
        <v>3</v>
      </c>
      <c r="I9" s="55" t="s">
        <v>24</v>
      </c>
    </row>
    <row r="10" spans="1:9" ht="14.25" customHeight="1" x14ac:dyDescent="0.25">
      <c r="A10" s="57">
        <v>1</v>
      </c>
      <c r="B10" s="87">
        <v>2</v>
      </c>
      <c r="C10" s="88"/>
      <c r="D10" s="87">
        <v>3</v>
      </c>
      <c r="E10" s="102"/>
      <c r="F10" s="102"/>
      <c r="G10" s="88"/>
      <c r="H10" s="58">
        <v>4</v>
      </c>
      <c r="I10" s="58">
        <v>5</v>
      </c>
    </row>
    <row r="11" spans="1:9" ht="156" customHeight="1" x14ac:dyDescent="0.25">
      <c r="A11" s="21" t="s">
        <v>105</v>
      </c>
      <c r="B11" s="80" t="s">
        <v>39</v>
      </c>
      <c r="C11" s="81"/>
      <c r="D11" s="82" t="s">
        <v>96</v>
      </c>
      <c r="E11" s="83"/>
      <c r="F11" s="83"/>
      <c r="G11" s="84"/>
      <c r="H11" s="59" t="s">
        <v>103</v>
      </c>
      <c r="I11" s="60">
        <f>(36610+6*4570)*1*0.5*4.09*1.1*(1+0.15)</f>
        <v>165640.80775000001</v>
      </c>
    </row>
    <row r="12" spans="1:9" ht="15" customHeight="1" x14ac:dyDescent="0.25">
      <c r="A12" s="22" t="s">
        <v>35</v>
      </c>
      <c r="B12" s="93" t="s">
        <v>36</v>
      </c>
      <c r="C12" s="94"/>
      <c r="D12" s="93"/>
      <c r="E12" s="95"/>
      <c r="F12" s="95"/>
      <c r="G12" s="94"/>
      <c r="H12" s="61"/>
      <c r="I12" s="62"/>
    </row>
    <row r="13" spans="1:9" ht="28.5" customHeight="1" x14ac:dyDescent="0.25">
      <c r="A13" s="23"/>
      <c r="B13" s="96" t="s">
        <v>37</v>
      </c>
      <c r="C13" s="97"/>
      <c r="D13" s="96" t="s">
        <v>102</v>
      </c>
      <c r="E13" s="98"/>
      <c r="F13" s="98"/>
      <c r="G13" s="97"/>
      <c r="H13" s="63"/>
      <c r="I13" s="64"/>
    </row>
    <row r="14" spans="1:9" ht="24.75" customHeight="1" x14ac:dyDescent="0.25">
      <c r="A14" s="23" t="s">
        <v>35</v>
      </c>
      <c r="B14" s="96" t="s">
        <v>40</v>
      </c>
      <c r="C14" s="97"/>
      <c r="D14" s="96" t="s">
        <v>41</v>
      </c>
      <c r="E14" s="98"/>
      <c r="F14" s="98"/>
      <c r="G14" s="97"/>
      <c r="H14" s="63"/>
      <c r="I14" s="64"/>
    </row>
    <row r="15" spans="1:9" ht="55.5" customHeight="1" x14ac:dyDescent="0.25">
      <c r="A15" s="23" t="s">
        <v>35</v>
      </c>
      <c r="B15" s="96" t="s">
        <v>42</v>
      </c>
      <c r="C15" s="97"/>
      <c r="D15" s="96" t="s">
        <v>43</v>
      </c>
      <c r="E15" s="98"/>
      <c r="F15" s="98"/>
      <c r="G15" s="97"/>
      <c r="H15" s="63"/>
      <c r="I15" s="64"/>
    </row>
    <row r="16" spans="1:9" ht="66" customHeight="1" x14ac:dyDescent="0.25">
      <c r="A16" s="23" t="s">
        <v>35</v>
      </c>
      <c r="B16" s="96" t="s">
        <v>38</v>
      </c>
      <c r="C16" s="97"/>
      <c r="D16" s="96" t="s">
        <v>44</v>
      </c>
      <c r="E16" s="98"/>
      <c r="F16" s="98"/>
      <c r="G16" s="97"/>
      <c r="H16" s="63"/>
      <c r="I16" s="64"/>
    </row>
    <row r="17" spans="1:9" s="68" customFormat="1" ht="24.75" customHeight="1" x14ac:dyDescent="0.2">
      <c r="A17" s="65">
        <v>2</v>
      </c>
      <c r="B17" s="90" t="s">
        <v>6</v>
      </c>
      <c r="C17" s="92"/>
      <c r="D17" s="90"/>
      <c r="E17" s="91"/>
      <c r="F17" s="91"/>
      <c r="G17" s="92"/>
      <c r="H17" s="66"/>
      <c r="I17" s="67">
        <v>165641</v>
      </c>
    </row>
    <row r="18" spans="1:9" s="68" customFormat="1" ht="24.75" customHeight="1" x14ac:dyDescent="0.2">
      <c r="A18" s="65">
        <v>3</v>
      </c>
      <c r="B18" s="90" t="s">
        <v>19</v>
      </c>
      <c r="C18" s="92"/>
      <c r="D18" s="90"/>
      <c r="E18" s="91"/>
      <c r="F18" s="91"/>
      <c r="G18" s="92"/>
      <c r="H18" s="65" t="s">
        <v>45</v>
      </c>
      <c r="I18" s="67">
        <v>0.6</v>
      </c>
    </row>
    <row r="19" spans="1:9" s="68" customFormat="1" ht="24.75" customHeight="1" x14ac:dyDescent="0.2">
      <c r="A19" s="65">
        <v>4</v>
      </c>
      <c r="B19" s="90" t="s">
        <v>46</v>
      </c>
      <c r="C19" s="92"/>
      <c r="D19" s="90"/>
      <c r="E19" s="91"/>
      <c r="F19" s="91"/>
      <c r="G19" s="92"/>
      <c r="H19" s="66"/>
      <c r="I19" s="67">
        <f>ROUND(I17*I18,0)</f>
        <v>99385</v>
      </c>
    </row>
    <row r="20" spans="1:9" s="68" customFormat="1" ht="24.75" customHeight="1" x14ac:dyDescent="0.2">
      <c r="A20" s="65">
        <v>5</v>
      </c>
      <c r="B20" s="90" t="s">
        <v>47</v>
      </c>
      <c r="C20" s="92"/>
      <c r="D20" s="90"/>
      <c r="E20" s="91"/>
      <c r="F20" s="91"/>
      <c r="G20" s="92"/>
      <c r="H20" s="66"/>
      <c r="I20" s="67">
        <f>I19*0.2</f>
        <v>19877</v>
      </c>
    </row>
    <row r="21" spans="1:9" s="68" customFormat="1" ht="24.75" customHeight="1" x14ac:dyDescent="0.2">
      <c r="A21" s="65">
        <v>6</v>
      </c>
      <c r="B21" s="90" t="s">
        <v>48</v>
      </c>
      <c r="C21" s="92"/>
      <c r="D21" s="90"/>
      <c r="E21" s="91"/>
      <c r="F21" s="91"/>
      <c r="G21" s="92"/>
      <c r="H21" s="66"/>
      <c r="I21" s="24">
        <f>I19+I20</f>
        <v>119262</v>
      </c>
    </row>
    <row r="23" spans="1:9" ht="24.75" customHeight="1" x14ac:dyDescent="0.25">
      <c r="B23" t="s">
        <v>99</v>
      </c>
    </row>
  </sheetData>
  <mergeCells count="29">
    <mergeCell ref="B21:C21"/>
    <mergeCell ref="D21:G21"/>
    <mergeCell ref="B18:C18"/>
    <mergeCell ref="D18:G18"/>
    <mergeCell ref="B19:C19"/>
    <mergeCell ref="D19:G19"/>
    <mergeCell ref="B20:C20"/>
    <mergeCell ref="D20:G20"/>
    <mergeCell ref="D17:G17"/>
    <mergeCell ref="B12:C12"/>
    <mergeCell ref="D12:G12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  <mergeCell ref="B11:C11"/>
    <mergeCell ref="D11:G11"/>
    <mergeCell ref="H1:I1"/>
    <mergeCell ref="A7:I7"/>
    <mergeCell ref="B10:C10"/>
    <mergeCell ref="A6:I6"/>
    <mergeCell ref="B9:C9"/>
    <mergeCell ref="D9:G9"/>
    <mergeCell ref="D10:G10"/>
  </mergeCells>
  <pageMargins left="0.59055118110236227" right="0.59055118110236227" top="0.74803149606299213" bottom="0.74803149606299213" header="0.31496062992125984" footer="0.31496062992125984"/>
  <pageSetup paperSize="9"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9"/>
  <sheetViews>
    <sheetView view="pageBreakPreview" topLeftCell="A2" zoomScaleNormal="100" zoomScaleSheetLayoutView="100" workbookViewId="0">
      <selection activeCell="G16" sqref="G16"/>
    </sheetView>
  </sheetViews>
  <sheetFormatPr defaultRowHeight="15" x14ac:dyDescent="0.25"/>
  <cols>
    <col min="1" max="1" width="5.7109375" customWidth="1"/>
    <col min="2" max="2" width="32.28515625" customWidth="1"/>
    <col min="3" max="3" width="13" customWidth="1"/>
    <col min="4" max="5" width="15.140625" customWidth="1"/>
    <col min="6" max="6" width="24.7109375" customWidth="1"/>
    <col min="7" max="7" width="11.5703125" bestFit="1" customWidth="1"/>
  </cols>
  <sheetData>
    <row r="1" spans="1:8" ht="20.100000000000001" customHeight="1" x14ac:dyDescent="0.25">
      <c r="A1" s="27"/>
      <c r="B1" s="27"/>
      <c r="C1" s="27"/>
      <c r="D1" s="27"/>
      <c r="E1" s="27"/>
      <c r="F1" s="28" t="s">
        <v>98</v>
      </c>
    </row>
    <row r="2" spans="1:8" x14ac:dyDescent="0.25">
      <c r="A2" s="27"/>
      <c r="B2" s="27"/>
      <c r="C2" s="27"/>
      <c r="D2" s="27"/>
      <c r="E2" s="104" t="s">
        <v>52</v>
      </c>
      <c r="F2" s="104"/>
    </row>
    <row r="3" spans="1:8" x14ac:dyDescent="0.25">
      <c r="A3" s="27"/>
      <c r="B3" s="27"/>
      <c r="C3" s="27"/>
      <c r="D3" s="27"/>
      <c r="E3" s="78"/>
      <c r="F3" s="78"/>
    </row>
    <row r="4" spans="1:8" x14ac:dyDescent="0.25">
      <c r="A4" s="27"/>
      <c r="B4" s="2"/>
      <c r="C4" s="27"/>
      <c r="D4" s="27" t="s">
        <v>17</v>
      </c>
      <c r="E4" s="73"/>
      <c r="F4" s="73"/>
    </row>
    <row r="5" spans="1:8" x14ac:dyDescent="0.25">
      <c r="A5" s="27"/>
      <c r="B5" s="2"/>
      <c r="C5" s="29" t="s">
        <v>53</v>
      </c>
      <c r="D5" s="29"/>
      <c r="E5" s="30"/>
      <c r="F5" s="30"/>
    </row>
    <row r="6" spans="1:8" ht="16.5" customHeight="1" x14ac:dyDescent="0.25">
      <c r="A6" s="27"/>
      <c r="B6" s="2"/>
      <c r="C6" s="27"/>
      <c r="D6" s="27"/>
      <c r="E6" s="73"/>
      <c r="F6" s="73"/>
    </row>
    <row r="7" spans="1:8" ht="18" customHeight="1" x14ac:dyDescent="0.25">
      <c r="A7" s="105" t="s">
        <v>95</v>
      </c>
      <c r="B7" s="105"/>
      <c r="C7" s="105"/>
      <c r="D7" s="105"/>
      <c r="E7" s="105"/>
      <c r="F7" s="105"/>
      <c r="G7" s="105"/>
      <c r="H7" s="105"/>
    </row>
    <row r="8" spans="1:8" x14ac:dyDescent="0.25">
      <c r="A8" s="31" t="s">
        <v>54</v>
      </c>
    </row>
    <row r="9" spans="1:8" x14ac:dyDescent="0.25">
      <c r="A9" s="31"/>
    </row>
    <row r="10" spans="1:8" x14ac:dyDescent="0.25">
      <c r="A10" s="31" t="s">
        <v>55</v>
      </c>
    </row>
    <row r="11" spans="1:8" ht="15.75" thickBot="1" x14ac:dyDescent="0.3">
      <c r="A11" s="31" t="s">
        <v>56</v>
      </c>
    </row>
    <row r="12" spans="1:8" ht="24.75" thickBot="1" x14ac:dyDescent="0.3">
      <c r="A12" s="32" t="s">
        <v>57</v>
      </c>
      <c r="B12" s="33" t="s">
        <v>58</v>
      </c>
      <c r="C12" s="33" t="s">
        <v>59</v>
      </c>
      <c r="D12" s="33" t="s">
        <v>60</v>
      </c>
      <c r="E12" s="33" t="s">
        <v>5</v>
      </c>
      <c r="F12" s="33" t="s">
        <v>61</v>
      </c>
      <c r="G12" s="33" t="s">
        <v>24</v>
      </c>
    </row>
    <row r="13" spans="1:8" ht="15.75" thickBot="1" x14ac:dyDescent="0.3">
      <c r="A13" s="34">
        <v>1</v>
      </c>
      <c r="B13" s="35">
        <v>2</v>
      </c>
      <c r="C13" s="35">
        <v>3</v>
      </c>
      <c r="D13" s="35">
        <v>4</v>
      </c>
      <c r="E13" s="35">
        <v>5</v>
      </c>
      <c r="F13" s="35">
        <v>6</v>
      </c>
      <c r="G13" s="35">
        <v>7</v>
      </c>
    </row>
    <row r="14" spans="1:8" ht="96.75" customHeight="1" x14ac:dyDescent="0.25">
      <c r="A14" s="36">
        <v>1</v>
      </c>
      <c r="B14" s="37" t="s">
        <v>62</v>
      </c>
      <c r="C14" s="36" t="s">
        <v>63</v>
      </c>
      <c r="D14" s="36">
        <v>4</v>
      </c>
      <c r="E14" s="38" t="s">
        <v>64</v>
      </c>
      <c r="F14" s="38" t="s">
        <v>100</v>
      </c>
      <c r="G14" s="38">
        <f>6195*0.5*1.75*1.3*1.4*D14</f>
        <v>39462.149999999994</v>
      </c>
    </row>
    <row r="15" spans="1:8" ht="25.5" x14ac:dyDescent="0.25">
      <c r="A15" s="39"/>
      <c r="B15" s="40"/>
      <c r="C15" s="39"/>
      <c r="D15" s="39"/>
      <c r="E15" s="41"/>
      <c r="F15" s="38" t="s">
        <v>101</v>
      </c>
      <c r="G15" s="38">
        <f>2558*0.5*1.75*1.3*1.2*D14</f>
        <v>13966.679999999998</v>
      </c>
    </row>
    <row r="16" spans="1:8" x14ac:dyDescent="0.25">
      <c r="A16" s="39"/>
      <c r="B16" s="37" t="s">
        <v>65</v>
      </c>
      <c r="C16" s="39"/>
      <c r="D16" s="39"/>
      <c r="E16" s="38" t="s">
        <v>66</v>
      </c>
      <c r="F16" s="42"/>
      <c r="G16" s="42"/>
    </row>
    <row r="17" spans="1:7" ht="38.25" x14ac:dyDescent="0.25">
      <c r="A17" s="39"/>
      <c r="B17" s="37" t="s">
        <v>67</v>
      </c>
      <c r="C17" s="39"/>
      <c r="D17" s="39"/>
      <c r="E17" s="38" t="s">
        <v>68</v>
      </c>
      <c r="F17" s="42"/>
      <c r="G17" s="42"/>
    </row>
    <row r="18" spans="1:7" ht="63.75" x14ac:dyDescent="0.25">
      <c r="A18" s="39"/>
      <c r="B18" s="37" t="s">
        <v>69</v>
      </c>
      <c r="C18" s="39"/>
      <c r="D18" s="39"/>
      <c r="E18" s="38" t="s">
        <v>70</v>
      </c>
      <c r="F18" s="42"/>
      <c r="G18" s="42"/>
    </row>
    <row r="19" spans="1:7" ht="63.75" x14ac:dyDescent="0.25">
      <c r="A19" s="39"/>
      <c r="B19" s="37" t="s">
        <v>71</v>
      </c>
      <c r="C19" s="39"/>
      <c r="D19" s="39"/>
      <c r="E19" s="38" t="s">
        <v>72</v>
      </c>
      <c r="F19" s="42"/>
      <c r="G19" s="42"/>
    </row>
    <row r="20" spans="1:7" ht="25.5" x14ac:dyDescent="0.25">
      <c r="A20" s="39"/>
      <c r="B20" s="37" t="s">
        <v>73</v>
      </c>
      <c r="C20" s="39"/>
      <c r="D20" s="39"/>
      <c r="E20" s="38" t="s">
        <v>74</v>
      </c>
      <c r="F20" s="42"/>
      <c r="G20" s="42"/>
    </row>
    <row r="21" spans="1:7" ht="51" x14ac:dyDescent="0.25">
      <c r="A21" s="39"/>
      <c r="B21" s="37" t="s">
        <v>75</v>
      </c>
      <c r="C21" s="39"/>
      <c r="D21" s="39"/>
      <c r="E21" s="38" t="s">
        <v>76</v>
      </c>
      <c r="F21" s="42"/>
      <c r="G21" s="42"/>
    </row>
    <row r="22" spans="1:7" x14ac:dyDescent="0.25">
      <c r="A22" s="39"/>
      <c r="B22" s="40"/>
      <c r="C22" s="39"/>
      <c r="D22" s="39"/>
      <c r="E22" s="40"/>
      <c r="F22" s="42"/>
      <c r="G22" s="42"/>
    </row>
    <row r="23" spans="1:7" x14ac:dyDescent="0.25">
      <c r="A23" s="39"/>
      <c r="B23" s="37" t="s">
        <v>21</v>
      </c>
      <c r="C23" s="39"/>
      <c r="D23" s="39"/>
      <c r="E23" s="40"/>
      <c r="F23" s="42"/>
      <c r="G23" s="42"/>
    </row>
    <row r="24" spans="1:7" ht="15.75" thickBot="1" x14ac:dyDescent="0.3">
      <c r="A24" s="43"/>
      <c r="B24" s="44" t="s">
        <v>20</v>
      </c>
      <c r="C24" s="43"/>
      <c r="D24" s="43"/>
      <c r="E24" s="45"/>
      <c r="F24" s="46"/>
      <c r="G24" s="46"/>
    </row>
    <row r="25" spans="1:7" ht="15.75" thickBot="1" x14ac:dyDescent="0.3">
      <c r="A25" s="43">
        <v>2</v>
      </c>
      <c r="B25" s="44" t="s">
        <v>77</v>
      </c>
      <c r="C25" s="47"/>
      <c r="D25" s="47"/>
      <c r="E25" s="47"/>
      <c r="F25" s="47">
        <f>G14</f>
        <v>39462.149999999994</v>
      </c>
      <c r="G25" s="47">
        <f>G14</f>
        <v>39462.149999999994</v>
      </c>
    </row>
    <row r="26" spans="1:7" ht="15.75" thickBot="1" x14ac:dyDescent="0.3">
      <c r="A26" s="43">
        <v>3</v>
      </c>
      <c r="B26" s="44" t="s">
        <v>78</v>
      </c>
      <c r="C26" s="47"/>
      <c r="D26" s="47"/>
      <c r="E26" s="47"/>
      <c r="F26" s="47">
        <f>G15</f>
        <v>13966.679999999998</v>
      </c>
      <c r="G26" s="47">
        <f>G15</f>
        <v>13966.679999999998</v>
      </c>
    </row>
    <row r="27" spans="1:7" x14ac:dyDescent="0.25">
      <c r="A27" s="36">
        <v>4</v>
      </c>
      <c r="B27" s="37" t="s">
        <v>79</v>
      </c>
      <c r="C27" s="36"/>
      <c r="D27" s="36"/>
      <c r="E27" s="38" t="s">
        <v>80</v>
      </c>
      <c r="F27" s="36">
        <f>F25*0.1625</f>
        <v>6412.5993749999989</v>
      </c>
      <c r="G27" s="36">
        <f>F27</f>
        <v>6412.5993749999989</v>
      </c>
    </row>
    <row r="28" spans="1:7" ht="26.25" thickBot="1" x14ac:dyDescent="0.3">
      <c r="A28" s="43"/>
      <c r="B28" s="44" t="s">
        <v>81</v>
      </c>
      <c r="C28" s="43"/>
      <c r="D28" s="43"/>
      <c r="E28" s="48">
        <v>0.16250000000000001</v>
      </c>
      <c r="F28" s="43"/>
      <c r="G28" s="43"/>
    </row>
    <row r="29" spans="1:7" ht="25.5" x14ac:dyDescent="0.25">
      <c r="A29" s="36">
        <v>5</v>
      </c>
      <c r="B29" s="49" t="s">
        <v>82</v>
      </c>
      <c r="C29" s="36"/>
      <c r="D29" s="36"/>
      <c r="E29" s="38" t="s">
        <v>83</v>
      </c>
      <c r="F29" s="36">
        <f>(G25+G27)*0.06*2.5</f>
        <v>6881.2124062499979</v>
      </c>
      <c r="G29" s="36">
        <f>F29</f>
        <v>6881.2124062499979</v>
      </c>
    </row>
    <row r="30" spans="1:7" x14ac:dyDescent="0.25">
      <c r="A30" s="39"/>
      <c r="B30" s="50"/>
      <c r="C30" s="39"/>
      <c r="D30" s="39"/>
      <c r="E30" s="38" t="s">
        <v>84</v>
      </c>
      <c r="F30" s="39"/>
      <c r="G30" s="39"/>
    </row>
    <row r="31" spans="1:7" ht="15.75" thickBot="1" x14ac:dyDescent="0.3">
      <c r="A31" s="43"/>
      <c r="B31" s="51"/>
      <c r="C31" s="43"/>
      <c r="D31" s="43"/>
      <c r="E31" s="47" t="s">
        <v>85</v>
      </c>
      <c r="F31" s="43"/>
      <c r="G31" s="43"/>
    </row>
    <row r="32" spans="1:7" ht="51.75" thickBot="1" x14ac:dyDescent="0.3">
      <c r="A32" s="43">
        <v>6</v>
      </c>
      <c r="B32" s="44" t="s">
        <v>86</v>
      </c>
      <c r="C32" s="47"/>
      <c r="D32" s="47"/>
      <c r="E32" s="47" t="s">
        <v>87</v>
      </c>
      <c r="F32" s="47">
        <f>(G25+G26+G27+G29)*3.93</f>
        <v>262219.98220031243</v>
      </c>
      <c r="G32" s="47">
        <f>F32</f>
        <v>262219.98220031243</v>
      </c>
    </row>
    <row r="33" spans="1:7" ht="25.5" x14ac:dyDescent="0.25">
      <c r="A33" s="36">
        <v>7</v>
      </c>
      <c r="B33" s="49" t="s">
        <v>88</v>
      </c>
      <c r="C33" s="36"/>
      <c r="D33" s="36"/>
      <c r="E33" s="38" t="s">
        <v>89</v>
      </c>
      <c r="F33" s="36">
        <f>G32*1.1</f>
        <v>288441.98042034369</v>
      </c>
      <c r="G33" s="36">
        <f>F33</f>
        <v>288441.98042034369</v>
      </c>
    </row>
    <row r="34" spans="1:7" ht="15.75" thickBot="1" x14ac:dyDescent="0.3">
      <c r="A34" s="43"/>
      <c r="B34" s="51"/>
      <c r="C34" s="43"/>
      <c r="D34" s="43"/>
      <c r="E34" s="47" t="s">
        <v>90</v>
      </c>
      <c r="F34" s="43"/>
      <c r="G34" s="43"/>
    </row>
    <row r="35" spans="1:7" ht="39" thickBot="1" x14ac:dyDescent="0.3">
      <c r="A35" s="43">
        <v>8</v>
      </c>
      <c r="B35" s="44" t="s">
        <v>91</v>
      </c>
      <c r="C35" s="47"/>
      <c r="D35" s="47"/>
      <c r="E35" s="52" t="s">
        <v>92</v>
      </c>
      <c r="F35" s="52">
        <f>G33</f>
        <v>288441.98042034369</v>
      </c>
      <c r="G35" s="52">
        <f>F35</f>
        <v>288441.98042034369</v>
      </c>
    </row>
    <row r="36" spans="1:7" ht="15.75" thickBot="1" x14ac:dyDescent="0.3">
      <c r="A36" s="43">
        <v>9</v>
      </c>
      <c r="B36" s="44" t="s">
        <v>93</v>
      </c>
      <c r="C36" s="47"/>
      <c r="D36" s="47"/>
      <c r="E36" s="52"/>
      <c r="F36" s="52"/>
      <c r="G36" s="52">
        <f>G35*0.2</f>
        <v>57688.396084068743</v>
      </c>
    </row>
    <row r="37" spans="1:7" ht="15.75" thickBot="1" x14ac:dyDescent="0.3">
      <c r="A37" s="43">
        <v>10</v>
      </c>
      <c r="B37" s="44" t="s">
        <v>94</v>
      </c>
      <c r="C37" s="47"/>
      <c r="D37" s="47"/>
      <c r="E37" s="52"/>
      <c r="F37" s="52"/>
      <c r="G37" s="52">
        <f>G35+G36</f>
        <v>346130.37650441244</v>
      </c>
    </row>
    <row r="39" spans="1:7" ht="25.5" customHeight="1" x14ac:dyDescent="0.25">
      <c r="B39" s="103" t="s">
        <v>99</v>
      </c>
      <c r="C39" s="103"/>
    </row>
  </sheetData>
  <mergeCells count="6">
    <mergeCell ref="B39:C39"/>
    <mergeCell ref="E2:F2"/>
    <mergeCell ref="E3:F3"/>
    <mergeCell ref="E4:F4"/>
    <mergeCell ref="E6:F6"/>
    <mergeCell ref="A7:H7"/>
  </mergeCells>
  <pageMargins left="0.7" right="0.7" top="0.75" bottom="0.75" header="0.3" footer="0.3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Сводная смета</vt:lpstr>
      <vt:lpstr>Охранные системы</vt:lpstr>
      <vt:lpstr>См№3 ТОП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2019-05-13T11:11:40Z</dcterms:modified>
</cp:coreProperties>
</file>