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вод" sheetId="1" r:id="rId1"/>
    <sheet name="См№1 ПР" sheetId="2" r:id="rId2"/>
    <sheet name="См№2 Геодез" sheetId="3" r:id="rId3"/>
    <sheet name="См№3 Геолог" sheetId="4" r:id="rId4"/>
    <sheet name="См№ 4 Обслед" sheetId="5" r:id="rId5"/>
    <sheet name="Экспертиза" sheetId="6" r:id="rId6"/>
  </sheets>
  <definedNames>
    <definedName name="_xlnm.Print_Area" localSheetId="0">'Свод'!$A$1:$F$36</definedName>
    <definedName name="_xlnm.Print_Area" localSheetId="4">'См№ 4 Обслед'!$A$1:$N$54</definedName>
    <definedName name="_xlnm.Print_Area" localSheetId="1">'См№1 ПР'!$A$1:$V$36</definedName>
  </definedNames>
  <calcPr fullCalcOnLoad="1" fullPrecision="0"/>
</workbook>
</file>

<file path=xl/sharedStrings.xml><?xml version="1.0" encoding="utf-8"?>
<sst xmlns="http://schemas.openxmlformats.org/spreadsheetml/2006/main" count="339" uniqueCount="243">
  <si>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</si>
  <si>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</si>
  <si>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</si>
  <si>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1</t>
  </si>
  <si>
    <t>СВОДНЫЙ СМЕТНЫЙ РАСЧЕТ</t>
  </si>
  <si>
    <t>№    п/п</t>
  </si>
  <si>
    <t>Перечень выполняемых работ</t>
  </si>
  <si>
    <t>№ сметы</t>
  </si>
  <si>
    <t>Итого</t>
  </si>
  <si>
    <t>*</t>
  </si>
  <si>
    <t>4</t>
  </si>
  <si>
    <t>Стоимость,                  тыс. руб</t>
  </si>
  <si>
    <t>НДС</t>
  </si>
  <si>
    <t>Смета  №1</t>
  </si>
  <si>
    <t xml:space="preserve">Расчет стоимости: (a+bx)*Ki, или (объем строительно-монтажных работ) * проц./100 или количество x цена </t>
  </si>
  <si>
    <t>Стоимость работ,            рублей</t>
  </si>
  <si>
    <t>Разработка проектно-сметной документации</t>
  </si>
  <si>
    <t>5</t>
  </si>
  <si>
    <t>Договорной коэффициент</t>
  </si>
  <si>
    <t>Полевые работы</t>
  </si>
  <si>
    <t>Камеральные работы</t>
  </si>
  <si>
    <t>Исходные данные:</t>
  </si>
  <si>
    <t>№ п/п</t>
  </si>
  <si>
    <t>Стоимость, руб.</t>
  </si>
  <si>
    <t>НДС 18 %</t>
  </si>
  <si>
    <t>(</t>
  </si>
  <si>
    <t>+</t>
  </si>
  <si>
    <t>)*</t>
  </si>
  <si>
    <t>Заказчик:</t>
  </si>
  <si>
    <t>Подрядчик:</t>
  </si>
  <si>
    <t>Ксл</t>
  </si>
  <si>
    <t>6</t>
  </si>
  <si>
    <t>Рабочаяая документация</t>
  </si>
  <si>
    <t xml:space="preserve">Итого, рублей </t>
  </si>
  <si>
    <t>к Договору №_________________</t>
  </si>
  <si>
    <t xml:space="preserve">                                  на проектные  работы</t>
  </si>
  <si>
    <t>Наименование предприятия, здания, сооружения, стадии проектирования, этапа, вида проектных или изыскательских работ</t>
  </si>
  <si>
    <t>а,тыс.руб.</t>
  </si>
  <si>
    <t xml:space="preserve">Итого, тыс.руб. </t>
  </si>
  <si>
    <t>7</t>
  </si>
  <si>
    <t xml:space="preserve">Приложение №  </t>
  </si>
  <si>
    <t xml:space="preserve">б,тыс.руб. </t>
  </si>
  <si>
    <t>х, Гкал/ч</t>
  </si>
  <si>
    <t xml:space="preserve">____________________  </t>
  </si>
  <si>
    <t>8</t>
  </si>
  <si>
    <t xml:space="preserve"> </t>
  </si>
  <si>
    <t xml:space="preserve">_________________ </t>
  </si>
  <si>
    <t>___________________</t>
  </si>
  <si>
    <t>Смета №2</t>
  </si>
  <si>
    <t>на выполнение инженерно-геодезических изысканий</t>
  </si>
  <si>
    <t xml:space="preserve">                                                    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</si>
  <si>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</si>
  <si>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</si>
  <si>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</si>
  <si>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</si>
  <si>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</si>
  <si>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</si>
  <si>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</si>
  <si>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</si>
  <si>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 xml:space="preserve">СУБЦ –2001
табл.9 § 5                                         прим.4 использ. трассопоискового оборудования                                             </t>
  </si>
  <si>
    <t>х</t>
  </si>
  <si>
    <t>Категория сложности - II</t>
  </si>
  <si>
    <t>К исп. Трассопоискового оборудования</t>
  </si>
  <si>
    <t>п.15а ОУ к=</t>
  </si>
  <si>
    <t>п.15д ОУ к=</t>
  </si>
  <si>
    <t>Всего:</t>
  </si>
  <si>
    <t>полевые</t>
  </si>
  <si>
    <t>камеральные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</si>
  <si>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</si>
  <si>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</si>
  <si>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 xml:space="preserve">% </t>
  </si>
  <si>
    <t>от</t>
  </si>
  <si>
    <t>Расходы по организации и ликвидации работ на объекте</t>
  </si>
  <si>
    <r>
      <t>СУБЦ –2001</t>
    </r>
    <r>
      <rPr>
        <sz val="10"/>
        <rFont val="Times New Roman Cyr"/>
        <family val="1"/>
      </rPr>
      <t xml:space="preserve">
п.13 Общих указаний               </t>
    </r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</si>
  <si>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</si>
  <si>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</si>
  <si>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</si>
  <si>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НДС 18%</t>
  </si>
  <si>
    <t>Итого по смете с НДС:</t>
  </si>
  <si>
    <t>Обоснование</t>
  </si>
  <si>
    <t>Общая цена</t>
  </si>
  <si>
    <t>1991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</si>
  <si>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</si>
  <si>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</si>
  <si>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</si>
  <si>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</si>
  <si>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</si>
  <si>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</si>
  <si>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</si>
  <si>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</si>
  <si>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</si>
  <si>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</si>
  <si>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</si>
  <si>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</si>
  <si>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</si>
  <si>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Колонковое бурение диаметром до 160 мм глубиной до 15м: порода II категории.</t>
  </si>
  <si>
    <t>Табл. 17, §1</t>
  </si>
  <si>
    <t>Отбор монолитов из скважин  в интервале 0-10 м., шт.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</si>
  <si>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</si>
  <si>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</si>
  <si>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</si>
  <si>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</si>
  <si>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</si>
  <si>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</si>
  <si>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</si>
  <si>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</si>
  <si>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</si>
  <si>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</si>
  <si>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</si>
  <si>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</si>
  <si>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</si>
  <si>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</si>
  <si>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</si>
  <si>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</si>
  <si>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</si>
  <si>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Сбор изучение и систематизация материалов изысканий прошлых лет, 100м.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</si>
  <si>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</si>
  <si>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</si>
  <si>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</si>
  <si>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</si>
  <si>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</si>
  <si>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</si>
  <si>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</si>
  <si>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</si>
  <si>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</si>
  <si>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</si>
  <si>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</si>
  <si>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</si>
  <si>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</si>
  <si>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</si>
  <si>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Стоимость работ инженерно-геологических изысканий с НДС</t>
  </si>
  <si>
    <t>_____________________</t>
  </si>
  <si>
    <t xml:space="preserve">                                             Подрядчик:</t>
  </si>
  <si>
    <t>____________</t>
  </si>
  <si>
    <t xml:space="preserve">                                                                                         ______________________</t>
  </si>
  <si>
    <t>Расчет стоимости проведения негосударственной экспертизы
проектной документации и
результатов инженерных изысканий
(нежилые объекты)</t>
  </si>
  <si>
    <t>Спр</t>
  </si>
  <si>
    <t>Стоимость изготовления  проектной документации по договору (без НДС),
рублей</t>
  </si>
  <si>
    <t>Дата договора на изготовление проектной документации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</si>
  <si>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</si>
  <si>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</si>
  <si>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</si>
  <si>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</si>
  <si>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</si>
  <si>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</si>
  <si>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</si>
  <si>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</si>
  <si>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</si>
  <si>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</si>
  <si>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</si>
  <si>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</si>
  <si>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</si>
  <si>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</si>
  <si>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</si>
  <si>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</si>
  <si>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</si>
  <si>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</si>
  <si>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</si>
  <si>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</si>
  <si>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НДС,       рублей</t>
  </si>
  <si>
    <t>Стоимость работ с НДС,             рублей</t>
  </si>
  <si>
    <t>Инженерно-геодезические изыскания</t>
  </si>
  <si>
    <t>Экспертиза проектной документации</t>
  </si>
  <si>
    <t xml:space="preserve">СБЦ НА ПРОЕКТНЫЕ РАБОТЫ ДЛЯ СТРОИТЕЛЬСТВА.  СБЦП07 Коммунальные инженерные сети и сооружения 2012 г. Таблица № 15 §1. Котельная, топливо – газ (мазут), суммарной теплопроизводительностью: от 0,5 до 10 Гкал/ч
</t>
  </si>
  <si>
    <t>Создание инженерно-топографического плана масштаба 1:500 с сечением рельефа  через 0.5 м  на застроенной территории</t>
  </si>
  <si>
    <t xml:space="preserve">Стоимость выполнения работ рассчитана по «Справочнику базовых цен на проектные работы по обследованию, оценке технического состояния, испытанию и усилению строительных конструкций  зданий, сооружений, грузоподъемных кранов (подъемников) и экспертизе промышленной безопасности опасных производственных объектов" издания 3-е, переработанного  и дополненного, разработанного  ОАО  "Сибпроектстальконструкция", г. Новокузнецк, 2008 г. </t>
  </si>
  <si>
    <t xml:space="preserve">Стоимость,   руб </t>
  </si>
  <si>
    <t>Категория сложности здания</t>
  </si>
  <si>
    <t>Категория сложности работ</t>
  </si>
  <si>
    <t>Объем исследуемого здания (ссоружений),м3</t>
  </si>
  <si>
    <t>Доля выполняемого обследования от полного объёма работ, % (В)</t>
  </si>
  <si>
    <t>1. Обследование</t>
  </si>
  <si>
    <t>Базовая цена работ</t>
  </si>
  <si>
    <t>Таблица 8</t>
  </si>
  <si>
    <r>
      <t>*k</t>
    </r>
    <r>
      <rPr>
        <sz val="8"/>
        <rFont val="Times New Roman"/>
        <family val="1"/>
      </rPr>
      <t>v*</t>
    </r>
    <r>
      <rPr>
        <sz val="10"/>
        <rFont val="Times New Roman"/>
        <family val="1"/>
      </rPr>
      <t>k</t>
    </r>
    <r>
      <rPr>
        <sz val="8"/>
        <rFont val="Times New Roman"/>
        <family val="1"/>
      </rPr>
      <t>у*</t>
    </r>
    <r>
      <rPr>
        <sz val="10"/>
        <rFont val="Times New Roman"/>
        <family val="1"/>
      </rPr>
      <t>k</t>
    </r>
    <r>
      <rPr>
        <sz val="8"/>
        <rFont val="Times New Roman"/>
        <family val="1"/>
      </rPr>
      <t>д*</t>
    </r>
    <r>
      <rPr>
        <sz val="9"/>
        <rFont val="Times New Roman"/>
        <family val="1"/>
      </rPr>
      <t>k</t>
    </r>
    <r>
      <rPr>
        <i/>
        <sz val="8"/>
        <rFont val="Times New Roman"/>
        <family val="1"/>
      </rPr>
      <t>п*</t>
    </r>
    <r>
      <rPr>
        <sz val="9"/>
        <rFont val="Times New Roman"/>
        <family val="1"/>
      </rPr>
      <t>k</t>
    </r>
    <r>
      <rPr>
        <i/>
        <sz val="8"/>
        <rFont val="Times New Roman"/>
        <family val="1"/>
      </rPr>
      <t>инд*</t>
    </r>
    <r>
      <rPr>
        <sz val="9"/>
        <rFont val="Times New Roman"/>
        <family val="1"/>
      </rPr>
      <t>k</t>
    </r>
    <r>
      <rPr>
        <i/>
        <sz val="8"/>
        <rFont val="Times New Roman"/>
        <family val="1"/>
      </rPr>
      <t>рк*V/100</t>
    </r>
  </si>
  <si>
    <r>
      <t>k</t>
    </r>
    <r>
      <rPr>
        <vertAlign val="subscript"/>
        <sz val="10"/>
        <rFont val="Times New Roman"/>
        <family val="1"/>
      </rPr>
      <t xml:space="preserve">2 </t>
    </r>
  </si>
  <si>
    <t xml:space="preserve"> - Обследование без прекращения производства т.3</t>
  </si>
  <si>
    <r>
      <t>k</t>
    </r>
    <r>
      <rPr>
        <vertAlign val="subscript"/>
        <sz val="10"/>
        <rFont val="Times New Roman"/>
        <family val="1"/>
      </rPr>
      <t xml:space="preserve">20 </t>
    </r>
    <r>
      <rPr>
        <sz val="10"/>
        <rFont val="Times New Roman"/>
        <family val="1"/>
      </rPr>
      <t xml:space="preserve"> </t>
    </r>
  </si>
  <si>
    <t xml:space="preserve"> - Инструментально-приборное обследование и диагностика таб.3</t>
  </si>
  <si>
    <r>
      <t>k</t>
    </r>
    <r>
      <rPr>
        <vertAlign val="subscript"/>
        <sz val="10"/>
        <rFont val="Times New Roman"/>
        <family val="1"/>
      </rPr>
      <t>у</t>
    </r>
  </si>
  <si>
    <t>Коэффициент усложняющих факторов при выполнении работ ( п. 2.5)</t>
  </si>
  <si>
    <r>
      <t>k</t>
    </r>
    <r>
      <rPr>
        <vertAlign val="subscript"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</t>
    </r>
  </si>
  <si>
    <t xml:space="preserve"> - Коэффициент, учитывающий малые строительный объем (табл.4)</t>
  </si>
  <si>
    <r>
      <t>k</t>
    </r>
    <r>
      <rPr>
        <vertAlign val="subscript"/>
        <sz val="10"/>
        <rFont val="Times New Roman"/>
        <family val="1"/>
      </rPr>
      <t>д</t>
    </r>
    <r>
      <rPr>
        <sz val="10"/>
        <rFont val="Times New Roman"/>
        <family val="1"/>
      </rPr>
      <t xml:space="preserve"> </t>
    </r>
  </si>
  <si>
    <t>Коэффициент, учитывающий отсутствие технической  документации (табл. 5)</t>
  </si>
  <si>
    <r>
      <t>k</t>
    </r>
    <r>
      <rPr>
        <i/>
        <vertAlign val="subscript"/>
        <sz val="10"/>
        <rFont val="Times New Roman"/>
        <family val="1"/>
      </rPr>
      <t>п</t>
    </r>
  </si>
  <si>
    <t xml:space="preserve"> - Коэффициент перехода от цен для работ по промзданиям к ценам работ по сооружениям (п.2.8)</t>
  </si>
  <si>
    <r>
      <t>k</t>
    </r>
    <r>
      <rPr>
        <i/>
        <sz val="8"/>
        <rFont val="Times New Roman"/>
        <family val="1"/>
      </rPr>
      <t>инд</t>
    </r>
  </si>
  <si>
    <r>
      <t>k</t>
    </r>
    <r>
      <rPr>
        <i/>
        <sz val="8"/>
        <rFont val="Times New Roman"/>
        <family val="1"/>
      </rPr>
      <t>рк</t>
    </r>
  </si>
  <si>
    <t xml:space="preserve">  Районный коэффициент </t>
  </si>
  <si>
    <t>ИТОГО по обследованию:</t>
  </si>
  <si>
    <t xml:space="preserve"> 2.Оценка технического состояния</t>
  </si>
  <si>
    <t>Таблица 11</t>
  </si>
  <si>
    <t>ИТОГО по оценке технического состояния</t>
  </si>
  <si>
    <t>ИТОГО по п.п.1, 2</t>
  </si>
  <si>
    <t>3. Стоимость преддоговорных работ</t>
  </si>
  <si>
    <r>
      <t>k</t>
    </r>
    <r>
      <rPr>
        <i/>
        <vertAlign val="subscript"/>
        <sz val="10"/>
        <rFont val="Times New Roman"/>
        <family val="1"/>
      </rPr>
      <t>пд</t>
    </r>
  </si>
  <si>
    <t xml:space="preserve">           п. 2.12                                             </t>
  </si>
  <si>
    <r>
      <t>*k</t>
    </r>
    <r>
      <rPr>
        <i/>
        <sz val="8"/>
        <rFont val="Times New Roman"/>
        <family val="1"/>
      </rPr>
      <t>пд</t>
    </r>
  </si>
  <si>
    <t>ИТОГО :</t>
  </si>
  <si>
    <t xml:space="preserve"> НДС</t>
  </si>
  <si>
    <t>ВСЕГО стоимость в текущих ценах с НДС</t>
  </si>
  <si>
    <t>количество зданий</t>
  </si>
  <si>
    <r>
      <t xml:space="preserve">Коэффициент индексации на 4 кв 2015 г.       </t>
    </r>
    <r>
      <rPr>
        <i/>
        <sz val="10"/>
        <rFont val="Times New Roman"/>
        <family val="1"/>
      </rPr>
      <t xml:space="preserve">                          </t>
    </r>
  </si>
  <si>
    <t>от "___" _________________ 2018 г.</t>
  </si>
  <si>
    <t>"___" _______________ 2018 г.</t>
  </si>
  <si>
    <t>"___" _____________ 2018 г.</t>
  </si>
  <si>
    <t>"___" _____________ 208 г.</t>
  </si>
  <si>
    <t xml:space="preserve">  Итого в текущих ценах 1 кв.2018 г. с договорным коэффициентом и НДС </t>
  </si>
  <si>
    <t>Итого в текущих ценах 1 кв.2018г с Договорным коэффициентом и НДС</t>
  </si>
  <si>
    <t>"      "____________2018г.</t>
  </si>
  <si>
    <t>1 кв.2018 г.</t>
  </si>
  <si>
    <t xml:space="preserve"> главный инженер проекта:  _____________ А.В. Мазуров</t>
  </si>
  <si>
    <t>Составил:</t>
  </si>
  <si>
    <t>Главный инженер проекта _____________ А.В. Мазуров</t>
  </si>
  <si>
    <t>"____" ____________ 2018 г.</t>
  </si>
  <si>
    <t xml:space="preserve">                                                                                             "____" __________________ 2018 г.</t>
  </si>
  <si>
    <t xml:space="preserve">"Техническое перевооружение котельной по ул. им. Захарова, 1 в г. Краснодаре" </t>
  </si>
  <si>
    <t xml:space="preserve">      Объект:"Техническое перевооружение котельной по ул. им. Захарова, 1 в г. Краснодаре" </t>
  </si>
  <si>
    <r>
      <t xml:space="preserve">Смета №3
</t>
    </r>
    <r>
      <rPr>
        <sz val="10"/>
        <color indexed="8"/>
        <rFont val="Times New Roman"/>
        <family val="1"/>
      </rPr>
      <t xml:space="preserve">  на инженерно-геологические изыскания  для строительства объекта:</t>
    </r>
    <r>
      <rPr>
        <b/>
        <sz val="10"/>
        <color indexed="8"/>
        <rFont val="Times New Roman"/>
        <family val="1"/>
      </rPr>
      <t xml:space="preserve">   "Техническое перевооружение котельной по ул. им. Захарова, 1 в г. Краснодаре" </t>
    </r>
  </si>
  <si>
    <t xml:space="preserve"> на работы по инструментально-визуальному обследованию для объекта: "Техническое перевооружение котельной по ул. им. Захарова, 1 в г. Краснодаре" </t>
  </si>
  <si>
    <t xml:space="preserve">"Техническое перевооружение котельной по ул. им. Захарова, 1 в г. Краснодаре" 
</t>
  </si>
  <si>
    <t>Котельная 2,8 Гкал/ч</t>
  </si>
  <si>
    <t>К2инф.индекс (Письмо Минстроя РФ  №13606-ХМ/09 от 04.04.2018г.)</t>
  </si>
  <si>
    <t>К1 город с количеством жителей от 500 тыс до 1 млн</t>
  </si>
  <si>
    <t>50%</t>
  </si>
  <si>
    <t>0,5</t>
  </si>
  <si>
    <t>К2инф.индекс (Письмо Минстроя РФ  №13606-ХМ/09 от 04.04.2018г.</t>
  </si>
  <si>
    <r>
      <t xml:space="preserve">Коэффициент индексации на 1 кв 2018 г.       </t>
    </r>
    <r>
      <rPr>
        <i/>
        <sz val="10"/>
        <rFont val="Times New Roman"/>
        <family val="1"/>
      </rPr>
      <t xml:space="preserve">                          </t>
    </r>
  </si>
  <si>
    <t>К2 Сейсмичность района 7 баллов</t>
  </si>
  <si>
    <t>К3 инф.индекс (Письмо Минстроя РФ  №13606-ХМ/09 от 04.04.2018г.)</t>
  </si>
  <si>
    <t>Сумма Спд и Сиз (млн. рублей, в ценах 2001 г.)</t>
  </si>
  <si>
    <t>Сиж</t>
  </si>
  <si>
    <t>Сиж - 2001 г.</t>
  </si>
  <si>
    <t>Иизм1</t>
  </si>
  <si>
    <t>Иизм2</t>
  </si>
  <si>
    <t>Сэтек=((Спр/Иизм1)*П*Ki* + (Сиж/Иизм2)*П*Ki)*Кт*Ксл</t>
  </si>
  <si>
    <t>Смета №4</t>
  </si>
  <si>
    <t>Приложение №  2</t>
  </si>
  <si>
    <t>к Договору подряда №____________________</t>
  </si>
  <si>
    <t>Проектировщик:</t>
  </si>
  <si>
    <t>выполнение работ по объекту:</t>
  </si>
  <si>
    <t>_____________/Н.И.Алимов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</si>
</sst>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(* #,##0.00_);_(* \(#,##0.00\);_(* &quot;-&quot;??_);_(@_)"/>
    <numFmt numFmtId="174" formatCode="_-* #,##0.00000_р_._-;\-* #,##0.00000_р_._-;_-* &quot;-&quot;??_р_._-;_-@_-"/>
    <numFmt numFmtId="175" formatCode="0.0"/>
    <numFmt numFmtId="176" formatCode="#,##0.0"/>
    <numFmt numFmtId="177" formatCode="0.0000"/>
    <numFmt numFmtId="178" formatCode="0.00000"/>
    <numFmt numFmtId="179" formatCode="[$-FC19]d\ mmmm\ yyyy\ &quot;г.&quot;"/>
    <numFmt numFmtId="180" formatCode="_-* #,##0.000000_р_._-;\-* #,##0.000000_р_._-;_-* &quot;-&quot;??_р_._-;_-@_-"/>
    <numFmt numFmtId="181" formatCode="_-* #,##0.0000_р_._-;\-* #,##0.0000_р_._-;_-* &quot;-&quot;??_р_._-;_-@_-"/>
    <numFmt numFmtId="182" formatCode="_-* #,##0.000_р_._-;\-* #,##0.000_р_._-;_-* &quot;-&quot;??_р_._-;_-@_-"/>
    <numFmt numFmtId="183" formatCode="#,##0.000"/>
    <numFmt numFmtId="184" formatCode="#,##0.0000"/>
    <numFmt numFmtId="185" formatCode="0.00000000"/>
    <numFmt numFmtId="186" formatCode="0.0000000"/>
    <numFmt numFmtId="187" formatCode="0.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dd/mm/yyyy&quot; г.&quot;"/>
    <numFmt numFmtId="194" formatCode="#,##0.00000"/>
    <numFmt numFmtId="195" formatCode="#,##0.000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.000000000_);_(* \(#,##0.000000000\);_(* &quot;-&quot;??_);_(@_)"/>
    <numFmt numFmtId="207" formatCode="0.000000000000000"/>
    <numFmt numFmtId="208" formatCode="0.000000000000000000"/>
    <numFmt numFmtId="209" formatCode="_-* #,##0\ _р_._-;\-* #,##0\ _р_._-;_-* &quot;-&quot;\ _р_._-;_-@_-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6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8"/>
      <name val="Arial Cyr"/>
      <family val="2"/>
    </font>
    <font>
      <b/>
      <sz val="8"/>
      <name val="Arial Cyr"/>
      <family val="0"/>
    </font>
    <font>
      <b/>
      <sz val="10"/>
      <name val="Times New Roman Cyr"/>
      <family val="0"/>
    </font>
    <font>
      <sz val="7"/>
      <name val="Times New Roman Cyr"/>
      <family val="1"/>
    </font>
    <font>
      <sz val="7"/>
      <name val="Arial Cyr"/>
      <family val="0"/>
    </font>
    <font>
      <sz val="9"/>
      <name val="Arial Cyr"/>
      <family val="0"/>
    </font>
    <font>
      <u val="single"/>
      <sz val="10"/>
      <name val="Times New Roman Cyr"/>
      <family val="1"/>
    </font>
    <font>
      <i/>
      <sz val="10"/>
      <name val="Times New Roman Cyr"/>
      <family val="1"/>
    </font>
    <font>
      <b/>
      <u val="single"/>
      <sz val="10"/>
      <name val="Times New Roman Cyr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2"/>
    </font>
    <font>
      <vertAlign val="subscript"/>
      <sz val="10"/>
      <name val="Times New Roman"/>
      <family val="1"/>
    </font>
    <font>
      <i/>
      <vertAlign val="sub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Times New Roman"/>
      <family val="1"/>
    </font>
    <font>
      <sz val="8"/>
      <color indexed="8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D60093"/>
      <name val="Times New Roman"/>
      <family val="1"/>
    </font>
    <font>
      <sz val="8"/>
      <color theme="1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0" borderId="0" applyNumberFormat="0" applyFont="0" applyFill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4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85">
    <xf numFmtId="0" fontId="0" fillId="0" borderId="0" xfId="0" applyAlignment="1">
      <alignment/>
    </xf>
    <xf numFmtId="49" fontId="3" fillId="0" borderId="10" xfId="57" applyNumberFormat="1" applyFont="1" applyBorder="1" applyAlignment="1">
      <alignment horizontal="left" vertical="top" wrapText="1" indent="1"/>
      <protection/>
    </xf>
    <xf numFmtId="0" fontId="3" fillId="0" borderId="10" xfId="57" applyNumberFormat="1" applyFont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49" fontId="3" fillId="0" borderId="0" xfId="57" applyNumberFormat="1" applyFont="1" applyAlignment="1">
      <alignment wrapText="1"/>
      <protection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171" fontId="3" fillId="0" borderId="0" xfId="0" applyNumberFormat="1" applyFont="1" applyAlignment="1">
      <alignment/>
    </xf>
    <xf numFmtId="171" fontId="3" fillId="0" borderId="0" xfId="75" applyNumberFormat="1" applyFont="1" applyAlignment="1">
      <alignment/>
    </xf>
    <xf numFmtId="2" fontId="3" fillId="0" borderId="0" xfId="75" applyNumberFormat="1" applyFont="1" applyBorder="1" applyAlignment="1">
      <alignment/>
    </xf>
    <xf numFmtId="4" fontId="76" fillId="0" borderId="0" xfId="0" applyNumberFormat="1" applyFont="1" applyAlignment="1">
      <alignment vertical="center"/>
    </xf>
    <xf numFmtId="0" fontId="3" fillId="0" borderId="11" xfId="57" applyNumberFormat="1" applyFont="1" applyBorder="1" applyAlignment="1">
      <alignment horizontal="left" wrapText="1"/>
      <protection/>
    </xf>
    <xf numFmtId="49" fontId="3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wrapText="1"/>
      <protection/>
    </xf>
    <xf numFmtId="0" fontId="3" fillId="0" borderId="0" xfId="57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2" fontId="7" fillId="0" borderId="0" xfId="75" applyNumberFormat="1" applyFont="1" applyBorder="1" applyAlignment="1">
      <alignment/>
    </xf>
    <xf numFmtId="171" fontId="7" fillId="0" borderId="0" xfId="75" applyNumberFormat="1" applyFont="1" applyAlignment="1">
      <alignment horizontal="right"/>
    </xf>
    <xf numFmtId="0" fontId="3" fillId="0" borderId="0" xfId="57" applyFont="1">
      <alignment/>
      <protection/>
    </xf>
    <xf numFmtId="0" fontId="3" fillId="0" borderId="12" xfId="57" applyFont="1" applyBorder="1">
      <alignment/>
      <protection/>
    </xf>
    <xf numFmtId="0" fontId="5" fillId="0" borderId="0" xfId="57" applyFont="1" applyBorder="1" applyAlignment="1">
      <alignment horizontal="left" vertical="center" wrapText="1"/>
      <protection/>
    </xf>
    <xf numFmtId="0" fontId="3" fillId="0" borderId="0" xfId="57" applyFont="1" applyBorder="1">
      <alignment/>
      <protection/>
    </xf>
    <xf numFmtId="0" fontId="3" fillId="0" borderId="13" xfId="57" applyFont="1" applyBorder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61" applyFont="1" applyAlignment="1">
      <alignment horizontal="left"/>
      <protection/>
    </xf>
    <xf numFmtId="0" fontId="0" fillId="0" borderId="0" xfId="0" applyFont="1" applyAlignment="1">
      <alignment/>
    </xf>
    <xf numFmtId="0" fontId="3" fillId="0" borderId="0" xfId="57" applyFont="1" applyAlignment="1">
      <alignment horizontal="left"/>
      <protection/>
    </xf>
    <xf numFmtId="0" fontId="0" fillId="0" borderId="0" xfId="0" applyAlignment="1">
      <alignment/>
    </xf>
    <xf numFmtId="0" fontId="3" fillId="0" borderId="0" xfId="61" applyFont="1" applyAlignment="1">
      <alignment horizontal="right"/>
      <protection/>
    </xf>
    <xf numFmtId="0" fontId="3" fillId="0" borderId="0" xfId="0" applyFont="1" applyAlignment="1">
      <alignment horizontal="right" vertical="center"/>
    </xf>
    <xf numFmtId="49" fontId="3" fillId="0" borderId="0" xfId="57" applyNumberFormat="1" applyFont="1" applyAlignment="1">
      <alignment horizontal="center"/>
      <protection/>
    </xf>
    <xf numFmtId="0" fontId="5" fillId="0" borderId="0" xfId="63" applyFont="1" applyAlignment="1">
      <alignment horizontal="left"/>
      <protection/>
    </xf>
    <xf numFmtId="0" fontId="3" fillId="0" borderId="0" xfId="57" applyFont="1" applyAlignment="1">
      <alignment vertical="top"/>
      <protection/>
    </xf>
    <xf numFmtId="49" fontId="11" fillId="0" borderId="0" xfId="57" applyNumberFormat="1" applyFont="1" applyAlignment="1">
      <alignment horizontal="center" vertical="top" wrapText="1"/>
      <protection/>
    </xf>
    <xf numFmtId="49" fontId="12" fillId="0" borderId="0" xfId="57" applyNumberFormat="1" applyFont="1" applyAlignment="1">
      <alignment horizontal="center" wrapText="1"/>
      <protection/>
    </xf>
    <xf numFmtId="49" fontId="12" fillId="0" borderId="0" xfId="57" applyNumberFormat="1" applyFont="1" applyAlignment="1">
      <alignment wrapText="1"/>
      <protection/>
    </xf>
    <xf numFmtId="0" fontId="12" fillId="0" borderId="0" xfId="57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49" fontId="4" fillId="0" borderId="10" xfId="57" applyNumberFormat="1" applyFont="1" applyBorder="1" applyAlignment="1">
      <alignment horizontal="center" vertical="center" wrapText="1"/>
      <protection/>
    </xf>
    <xf numFmtId="49" fontId="4" fillId="0" borderId="10" xfId="57" applyNumberFormat="1" applyFont="1" applyBorder="1" applyAlignment="1">
      <alignment horizontal="center" wrapText="1"/>
      <protection/>
    </xf>
    <xf numFmtId="49" fontId="4" fillId="0" borderId="14" xfId="57" applyNumberFormat="1" applyFont="1" applyBorder="1" applyAlignment="1">
      <alignment horizontal="center" wrapText="1"/>
      <protection/>
    </xf>
    <xf numFmtId="49" fontId="4" fillId="0" borderId="15" xfId="57" applyNumberFormat="1" applyFont="1" applyBorder="1" applyAlignment="1">
      <alignment horizontal="center" vertical="top" wrapText="1"/>
      <protection/>
    </xf>
    <xf numFmtId="49" fontId="4" fillId="0" borderId="15" xfId="57" applyNumberFormat="1" applyFont="1" applyFill="1" applyBorder="1" applyAlignment="1">
      <alignment vertical="top" wrapText="1"/>
      <protection/>
    </xf>
    <xf numFmtId="0" fontId="77" fillId="0" borderId="16" xfId="0" applyFont="1" applyBorder="1" applyAlignment="1">
      <alignment horizontal="right"/>
    </xf>
    <xf numFmtId="2" fontId="4" fillId="0" borderId="16" xfId="57" applyNumberFormat="1" applyFont="1" applyBorder="1" applyAlignment="1">
      <alignment horizontal="right" wrapText="1"/>
      <protection/>
    </xf>
    <xf numFmtId="0" fontId="4" fillId="0" borderId="16" xfId="57" applyNumberFormat="1" applyFont="1" applyBorder="1" applyAlignment="1">
      <alignment wrapText="1"/>
      <protection/>
    </xf>
    <xf numFmtId="0" fontId="4" fillId="0" borderId="16" xfId="57" applyNumberFormat="1" applyFont="1" applyBorder="1" applyAlignment="1">
      <alignment horizontal="left" wrapText="1"/>
      <protection/>
    </xf>
    <xf numFmtId="172" fontId="4" fillId="0" borderId="16" xfId="57" applyNumberFormat="1" applyFont="1" applyBorder="1" applyAlignment="1">
      <alignment horizontal="left" wrapText="1"/>
      <protection/>
    </xf>
    <xf numFmtId="49" fontId="4" fillId="0" borderId="16" xfId="57" applyNumberFormat="1" applyFont="1" applyBorder="1" applyAlignment="1">
      <alignment horizontal="left" wrapText="1"/>
      <protection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2" xfId="57" applyNumberFormat="1" applyFont="1" applyFill="1" applyBorder="1" applyAlignment="1">
      <alignment vertical="top" wrapText="1"/>
      <protection/>
    </xf>
    <xf numFmtId="0" fontId="4" fillId="0" borderId="10" xfId="57" applyNumberFormat="1" applyFont="1" applyBorder="1" applyAlignment="1">
      <alignment horizontal="left" vertical="top" wrapText="1"/>
      <protection/>
    </xf>
    <xf numFmtId="2" fontId="4" fillId="0" borderId="17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left" vertical="top" wrapText="1"/>
      <protection/>
    </xf>
    <xf numFmtId="49" fontId="4" fillId="0" borderId="0" xfId="57" applyNumberFormat="1" applyFont="1" applyBorder="1" applyAlignment="1">
      <alignment horizontal="left" vertical="top" wrapText="1"/>
      <protection/>
    </xf>
    <xf numFmtId="49" fontId="4" fillId="0" borderId="18" xfId="57" applyNumberFormat="1" applyFont="1" applyBorder="1" applyAlignment="1">
      <alignment horizontal="left" vertical="top" wrapText="1"/>
      <protection/>
    </xf>
    <xf numFmtId="172" fontId="4" fillId="0" borderId="12" xfId="57" applyNumberFormat="1" applyFont="1" applyBorder="1" applyAlignment="1">
      <alignment horizontal="right" vertical="top" wrapText="1"/>
      <protection/>
    </xf>
    <xf numFmtId="0" fontId="4" fillId="0" borderId="17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right" wrapText="1"/>
      <protection/>
    </xf>
    <xf numFmtId="0" fontId="4" fillId="0" borderId="0" xfId="57" applyNumberFormat="1" applyFont="1" applyBorder="1" applyAlignment="1">
      <alignment horizontal="left" wrapText="1"/>
      <protection/>
    </xf>
    <xf numFmtId="0" fontId="4" fillId="0" borderId="0" xfId="57" applyNumberFormat="1" applyFont="1" applyBorder="1" applyAlignment="1">
      <alignment wrapText="1"/>
      <protection/>
    </xf>
    <xf numFmtId="2" fontId="4" fillId="0" borderId="0" xfId="57" applyNumberFormat="1" applyFont="1" applyBorder="1" applyAlignment="1">
      <alignment wrapText="1"/>
      <protection/>
    </xf>
    <xf numFmtId="49" fontId="4" fillId="0" borderId="0" xfId="57" applyNumberFormat="1" applyFont="1" applyBorder="1" applyAlignment="1">
      <alignment horizontal="left" wrapText="1"/>
      <protection/>
    </xf>
    <xf numFmtId="2" fontId="4" fillId="0" borderId="0" xfId="57" applyNumberFormat="1" applyFont="1" applyFill="1" applyBorder="1" applyAlignment="1">
      <alignment horizontal="left" wrapText="1"/>
      <protection/>
    </xf>
    <xf numFmtId="175" fontId="4" fillId="0" borderId="0" xfId="57" applyNumberFormat="1" applyFont="1" applyBorder="1" applyAlignment="1">
      <alignment wrapText="1"/>
      <protection/>
    </xf>
    <xf numFmtId="49" fontId="4" fillId="0" borderId="17" xfId="57" applyNumberFormat="1" applyFont="1" applyFill="1" applyBorder="1" applyAlignment="1">
      <alignment vertical="top" wrapText="1"/>
      <protection/>
    </xf>
    <xf numFmtId="0" fontId="4" fillId="0" borderId="19" xfId="57" applyNumberFormat="1" applyFont="1" applyBorder="1" applyAlignment="1">
      <alignment horizontal="left" vertical="top" wrapText="1"/>
      <protection/>
    </xf>
    <xf numFmtId="49" fontId="4" fillId="0" borderId="19" xfId="57" applyNumberFormat="1" applyFont="1" applyBorder="1" applyAlignment="1">
      <alignment horizontal="left" vertical="top" wrapText="1"/>
      <protection/>
    </xf>
    <xf numFmtId="49" fontId="4" fillId="0" borderId="20" xfId="57" applyNumberFormat="1" applyFont="1" applyBorder="1" applyAlignment="1">
      <alignment horizontal="left" vertical="top" wrapText="1"/>
      <protection/>
    </xf>
    <xf numFmtId="172" fontId="4" fillId="0" borderId="17" xfId="57" applyNumberFormat="1" applyFont="1" applyBorder="1" applyAlignment="1">
      <alignment horizontal="right" vertical="top" wrapText="1"/>
      <protection/>
    </xf>
    <xf numFmtId="49" fontId="4" fillId="0" borderId="17" xfId="57" applyNumberFormat="1" applyFont="1" applyBorder="1" applyAlignment="1">
      <alignment horizontal="center" vertical="top" wrapText="1"/>
      <protection/>
    </xf>
    <xf numFmtId="49" fontId="4" fillId="0" borderId="13" xfId="57" applyNumberFormat="1" applyFont="1" applyBorder="1" applyAlignment="1">
      <alignment horizontal="left" vertical="top" wrapText="1"/>
      <protection/>
    </xf>
    <xf numFmtId="49" fontId="3" fillId="0" borderId="11" xfId="57" applyNumberFormat="1" applyFont="1" applyBorder="1" applyAlignment="1">
      <alignment wrapText="1"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9" fontId="12" fillId="0" borderId="10" xfId="57" applyNumberFormat="1" applyFont="1" applyBorder="1" applyAlignment="1">
      <alignment horizontal="left" wrapText="1"/>
      <protection/>
    </xf>
    <xf numFmtId="0" fontId="4" fillId="0" borderId="11" xfId="57" applyNumberFormat="1" applyFont="1" applyBorder="1" applyAlignment="1">
      <alignment horizontal="left" vertical="top" wrapText="1" indent="1"/>
      <protection/>
    </xf>
    <xf numFmtId="49" fontId="3" fillId="0" borderId="14" xfId="57" applyNumberFormat="1" applyFont="1" applyBorder="1" applyAlignment="1">
      <alignment wrapText="1"/>
      <protection/>
    </xf>
    <xf numFmtId="49" fontId="3" fillId="0" borderId="11" xfId="57" applyNumberFormat="1" applyFont="1" applyBorder="1" applyAlignment="1">
      <alignment horizontal="left" wrapText="1"/>
      <protection/>
    </xf>
    <xf numFmtId="0" fontId="0" fillId="0" borderId="17" xfId="0" applyFont="1" applyBorder="1" applyAlignment="1">
      <alignment/>
    </xf>
    <xf numFmtId="49" fontId="3" fillId="0" borderId="19" xfId="57" applyNumberFormat="1" applyFont="1" applyBorder="1" applyAlignment="1">
      <alignment wrapText="1"/>
      <protection/>
    </xf>
    <xf numFmtId="0" fontId="4" fillId="0" borderId="17" xfId="58" applyNumberFormat="1" applyFont="1" applyBorder="1" applyAlignment="1">
      <alignment horizontal="left" vertical="top" wrapText="1"/>
      <protection/>
    </xf>
    <xf numFmtId="175" fontId="4" fillId="0" borderId="16" xfId="0" applyNumberFormat="1" applyFont="1" applyBorder="1" applyAlignment="1">
      <alignment/>
    </xf>
    <xf numFmtId="49" fontId="4" fillId="0" borderId="17" xfId="57" applyNumberFormat="1" applyFont="1" applyBorder="1" applyAlignment="1">
      <alignment horizontal="center" wrapText="1"/>
      <protection/>
    </xf>
    <xf numFmtId="49" fontId="4" fillId="0" borderId="17" xfId="57" applyNumberFormat="1" applyFont="1" applyBorder="1" applyAlignment="1">
      <alignment horizontal="left" vertical="top" wrapText="1"/>
      <protection/>
    </xf>
    <xf numFmtId="183" fontId="4" fillId="0" borderId="15" xfId="57" applyNumberFormat="1" applyFont="1" applyBorder="1" applyAlignment="1">
      <alignment horizontal="right" wrapText="1"/>
      <protection/>
    </xf>
    <xf numFmtId="4" fontId="4" fillId="0" borderId="17" xfId="57" applyNumberFormat="1" applyFont="1" applyBorder="1" applyAlignment="1">
      <alignment horizontal="right" vertical="top" wrapText="1"/>
      <protection/>
    </xf>
    <xf numFmtId="4" fontId="4" fillId="0" borderId="12" xfId="57" applyNumberFormat="1" applyFont="1" applyBorder="1" applyAlignment="1">
      <alignment horizontal="right" vertical="top" wrapText="1"/>
      <protection/>
    </xf>
    <xf numFmtId="4" fontId="4" fillId="0" borderId="10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3" fillId="0" borderId="10" xfId="57" applyNumberFormat="1" applyFont="1" applyBorder="1" applyAlignment="1">
      <alignment horizontal="right" wrapText="1"/>
      <protection/>
    </xf>
    <xf numFmtId="4" fontId="3" fillId="0" borderId="17" xfId="57" applyNumberFormat="1" applyFont="1" applyBorder="1" applyAlignment="1">
      <alignment horizontal="right" wrapText="1"/>
      <protection/>
    </xf>
    <xf numFmtId="4" fontId="3" fillId="0" borderId="10" xfId="57" applyNumberFormat="1" applyFont="1" applyBorder="1" applyAlignment="1">
      <alignment horizontal="center" wrapText="1"/>
      <protection/>
    </xf>
    <xf numFmtId="49" fontId="3" fillId="0" borderId="0" xfId="57" applyNumberFormat="1" applyFont="1" applyAlignment="1">
      <alignment horizontal="right" wrapText="1"/>
      <protection/>
    </xf>
    <xf numFmtId="49" fontId="12" fillId="0" borderId="19" xfId="57" applyNumberFormat="1" applyFont="1" applyBorder="1" applyAlignment="1">
      <alignment wrapText="1"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7" fillId="0" borderId="0" xfId="58" applyFont="1" applyAlignment="1">
      <alignment horizontal="center" vertical="center"/>
      <protection/>
    </xf>
    <xf numFmtId="0" fontId="7" fillId="0" borderId="0" xfId="67" applyFont="1" applyAlignment="1">
      <alignment/>
      <protection/>
    </xf>
    <xf numFmtId="0" fontId="7" fillId="0" borderId="0" xfId="58" applyFont="1">
      <alignment/>
      <protection/>
    </xf>
    <xf numFmtId="14" fontId="3" fillId="0" borderId="0" xfId="58" applyNumberFormat="1" applyFont="1" applyAlignment="1">
      <alignment horizontal="right"/>
      <protection/>
    </xf>
    <xf numFmtId="0" fontId="16" fillId="0" borderId="19" xfId="58" applyFont="1" applyBorder="1" applyAlignment="1">
      <alignment horizontal="center" wrapText="1"/>
      <protection/>
    </xf>
    <xf numFmtId="0" fontId="18" fillId="0" borderId="15" xfId="58" applyFont="1" applyBorder="1" applyAlignment="1">
      <alignment horizontal="center" wrapText="1"/>
      <protection/>
    </xf>
    <xf numFmtId="0" fontId="3" fillId="0" borderId="16" xfId="58" applyFont="1" applyBorder="1" applyAlignment="1">
      <alignment horizontal="center" wrapText="1"/>
      <protection/>
    </xf>
    <xf numFmtId="0" fontId="3" fillId="0" borderId="15" xfId="58" applyFont="1" applyBorder="1" applyAlignment="1">
      <alignment horizontal="center" vertical="center"/>
      <protection/>
    </xf>
    <xf numFmtId="0" fontId="18" fillId="0" borderId="21" xfId="58" applyFont="1" applyBorder="1" applyAlignment="1">
      <alignment horizontal="center" wrapText="1"/>
      <protection/>
    </xf>
    <xf numFmtId="0" fontId="19" fillId="0" borderId="22" xfId="58" applyFont="1" applyBorder="1">
      <alignment/>
      <protection/>
    </xf>
    <xf numFmtId="0" fontId="18" fillId="0" borderId="13" xfId="58" applyFont="1" applyBorder="1" applyAlignment="1">
      <alignment horizontal="center" wrapText="1"/>
      <protection/>
    </xf>
    <xf numFmtId="0" fontId="19" fillId="0" borderId="13" xfId="58" applyFont="1" applyBorder="1" applyAlignment="1">
      <alignment horizontal="left" vertical="top" wrapText="1"/>
      <protection/>
    </xf>
    <xf numFmtId="0" fontId="19" fillId="0" borderId="12" xfId="58" applyFont="1" applyBorder="1" applyAlignment="1">
      <alignment horizontal="center" vertical="center" wrapText="1"/>
      <protection/>
    </xf>
    <xf numFmtId="0" fontId="19" fillId="0" borderId="18" xfId="58" applyFont="1" applyBorder="1">
      <alignment/>
      <protection/>
    </xf>
    <xf numFmtId="0" fontId="3" fillId="0" borderId="0" xfId="58" applyFont="1" applyBorder="1" applyAlignment="1">
      <alignment horizontal="center" wrapText="1"/>
      <protection/>
    </xf>
    <xf numFmtId="0" fontId="3" fillId="0" borderId="12" xfId="58" applyFont="1" applyBorder="1" applyAlignment="1">
      <alignment horizontal="center" vertical="center"/>
      <protection/>
    </xf>
    <xf numFmtId="0" fontId="20" fillId="0" borderId="18" xfId="58" applyFont="1" applyBorder="1" applyAlignment="1">
      <alignment horizontal="center" vertical="center" wrapText="1"/>
      <protection/>
    </xf>
    <xf numFmtId="0" fontId="18" fillId="0" borderId="13" xfId="58" applyFont="1" applyBorder="1" applyAlignment="1">
      <alignment vertical="top" wrapText="1"/>
      <protection/>
    </xf>
    <xf numFmtId="4" fontId="0" fillId="0" borderId="12" xfId="58" applyNumberFormat="1" applyFont="1" applyFill="1" applyBorder="1" applyAlignment="1">
      <alignment horizontal="center" wrapText="1"/>
      <protection/>
    </xf>
    <xf numFmtId="0" fontId="0" fillId="0" borderId="13" xfId="58" applyFont="1" applyBorder="1" applyAlignment="1">
      <alignment vertical="top" wrapText="1"/>
      <protection/>
    </xf>
    <xf numFmtId="0" fontId="18" fillId="0" borderId="13" xfId="58" applyFont="1" applyFill="1" applyBorder="1" applyAlignment="1">
      <alignment horizontal="center" vertical="center"/>
      <protection/>
    </xf>
    <xf numFmtId="0" fontId="18" fillId="0" borderId="0" xfId="58" applyFont="1" applyFill="1" applyBorder="1" applyAlignment="1">
      <alignment horizontal="center" vertical="center"/>
      <protection/>
    </xf>
    <xf numFmtId="2" fontId="18" fillId="0" borderId="0" xfId="58" applyNumberFormat="1" applyFont="1">
      <alignment/>
      <protection/>
    </xf>
    <xf numFmtId="4" fontId="18" fillId="0" borderId="12" xfId="58" applyNumberFormat="1" applyFont="1" applyBorder="1" applyAlignment="1">
      <alignment horizontal="center" vertical="center"/>
      <protection/>
    </xf>
    <xf numFmtId="0" fontId="18" fillId="0" borderId="13" xfId="58" applyFont="1" applyBorder="1">
      <alignment/>
      <protection/>
    </xf>
    <xf numFmtId="0" fontId="18" fillId="0" borderId="0" xfId="58" applyFont="1" applyBorder="1">
      <alignment/>
      <protection/>
    </xf>
    <xf numFmtId="4" fontId="0" fillId="0" borderId="12" xfId="58" applyNumberFormat="1" applyFont="1" applyFill="1" applyBorder="1" applyAlignment="1">
      <alignment horizontal="center" vertical="center"/>
      <protection/>
    </xf>
    <xf numFmtId="0" fontId="19" fillId="0" borderId="0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19" fillId="0" borderId="13" xfId="58" applyFont="1" applyBorder="1" applyAlignment="1">
      <alignment vertical="top" wrapText="1"/>
      <protection/>
    </xf>
    <xf numFmtId="0" fontId="0" fillId="0" borderId="17" xfId="58" applyFont="1" applyBorder="1" applyAlignment="1">
      <alignment vertical="top" wrapText="1"/>
      <protection/>
    </xf>
    <xf numFmtId="0" fontId="18" fillId="0" borderId="21" xfId="58" applyFont="1" applyBorder="1" applyAlignment="1">
      <alignment horizontal="center" vertical="center"/>
      <protection/>
    </xf>
    <xf numFmtId="0" fontId="18" fillId="0" borderId="16" xfId="58" applyFont="1" applyBorder="1" applyAlignment="1">
      <alignment vertical="center" wrapText="1"/>
      <protection/>
    </xf>
    <xf numFmtId="0" fontId="25" fillId="0" borderId="16" xfId="58" applyFont="1" applyBorder="1" applyAlignment="1">
      <alignment vertical="center" wrapText="1"/>
      <protection/>
    </xf>
    <xf numFmtId="0" fontId="3" fillId="0" borderId="16" xfId="58" applyFont="1" applyBorder="1" applyAlignment="1">
      <alignment horizontal="center" vertical="center"/>
      <protection/>
    </xf>
    <xf numFmtId="0" fontId="3" fillId="0" borderId="16" xfId="58" applyFont="1" applyBorder="1" applyAlignment="1">
      <alignment horizontal="right" vertical="center"/>
      <protection/>
    </xf>
    <xf numFmtId="4" fontId="3" fillId="0" borderId="15" xfId="58" applyNumberFormat="1" applyFont="1" applyBorder="1" applyAlignment="1">
      <alignment horizontal="center" vertical="center"/>
      <protection/>
    </xf>
    <xf numFmtId="0" fontId="18" fillId="0" borderId="13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vertical="center" wrapText="1"/>
      <protection/>
    </xf>
    <xf numFmtId="0" fontId="25" fillId="0" borderId="0" xfId="58" applyFont="1" applyBorder="1" applyAlignment="1">
      <alignment vertical="center" wrapText="1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right" vertical="center"/>
      <protection/>
    </xf>
    <xf numFmtId="4" fontId="3" fillId="0" borderId="12" xfId="58" applyNumberFormat="1" applyFont="1" applyBorder="1" applyAlignment="1">
      <alignment horizontal="center" vertical="center"/>
      <protection/>
    </xf>
    <xf numFmtId="0" fontId="18" fillId="0" borderId="23" xfId="58" applyFont="1" applyBorder="1" applyAlignment="1">
      <alignment horizontal="center" vertical="center"/>
      <protection/>
    </xf>
    <xf numFmtId="0" fontId="18" fillId="0" borderId="19" xfId="58" applyFont="1" applyBorder="1" applyAlignment="1">
      <alignment vertical="center" wrapText="1"/>
      <protection/>
    </xf>
    <xf numFmtId="0" fontId="26" fillId="0" borderId="19" xfId="58" applyFont="1" applyBorder="1" applyAlignment="1">
      <alignment vertical="center" wrapText="1"/>
      <protection/>
    </xf>
    <xf numFmtId="0" fontId="3" fillId="0" borderId="19" xfId="58" applyFont="1" applyBorder="1" applyAlignment="1">
      <alignment horizontal="center" vertical="center"/>
      <protection/>
    </xf>
    <xf numFmtId="0" fontId="3" fillId="0" borderId="19" xfId="58" applyFont="1" applyBorder="1" applyAlignment="1">
      <alignment horizontal="right" vertical="center"/>
      <protection/>
    </xf>
    <xf numFmtId="4" fontId="3" fillId="0" borderId="17" xfId="58" applyNumberFormat="1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left" vertical="center" wrapText="1"/>
      <protection/>
    </xf>
    <xf numFmtId="10" fontId="18" fillId="0" borderId="10" xfId="58" applyNumberFormat="1" applyFont="1" applyBorder="1" applyAlignment="1">
      <alignment vertical="center" wrapText="1"/>
      <protection/>
    </xf>
    <xf numFmtId="0" fontId="3" fillId="0" borderId="24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/>
      <protection/>
    </xf>
    <xf numFmtId="175" fontId="3" fillId="0" borderId="11" xfId="58" applyNumberFormat="1" applyFont="1" applyBorder="1" applyAlignment="1">
      <alignment horizontal="center" vertical="center"/>
      <protection/>
    </xf>
    <xf numFmtId="175" fontId="3" fillId="0" borderId="14" xfId="58" applyNumberFormat="1" applyFont="1" applyBorder="1" applyAlignment="1">
      <alignment horizontal="center" vertical="center"/>
      <protection/>
    </xf>
    <xf numFmtId="4" fontId="3" fillId="0" borderId="10" xfId="58" applyNumberFormat="1" applyFont="1" applyBorder="1" applyAlignment="1">
      <alignment horizontal="center" vertical="center"/>
      <protection/>
    </xf>
    <xf numFmtId="0" fontId="22" fillId="0" borderId="23" xfId="58" applyFont="1" applyBorder="1" applyAlignment="1">
      <alignment horizontal="center" vertical="center"/>
      <protection/>
    </xf>
    <xf numFmtId="0" fontId="18" fillId="0" borderId="10" xfId="58" applyFont="1" applyBorder="1" applyAlignment="1">
      <alignment vertical="top" wrapText="1"/>
      <protection/>
    </xf>
    <xf numFmtId="9" fontId="18" fillId="0" borderId="14" xfId="58" applyNumberFormat="1" applyFont="1" applyBorder="1" applyAlignment="1">
      <alignment horizontal="center" vertical="center" wrapText="1"/>
      <protection/>
    </xf>
    <xf numFmtId="0" fontId="18" fillId="0" borderId="21" xfId="58" applyFont="1" applyBorder="1" applyAlignment="1">
      <alignment vertical="center" wrapText="1"/>
      <protection/>
    </xf>
    <xf numFmtId="0" fontId="3" fillId="0" borderId="21" xfId="58" applyFont="1" applyBorder="1" applyAlignment="1">
      <alignment horizontal="center" vertical="center"/>
      <protection/>
    </xf>
    <xf numFmtId="175" fontId="3" fillId="0" borderId="16" xfId="58" applyNumberFormat="1" applyFont="1" applyBorder="1" applyAlignment="1">
      <alignment horizontal="center" vertical="center"/>
      <protection/>
    </xf>
    <xf numFmtId="0" fontId="18" fillId="0" borderId="24" xfId="58" applyFont="1" applyBorder="1" applyAlignment="1">
      <alignment horizontal="center" vertical="center"/>
      <protection/>
    </xf>
    <xf numFmtId="0" fontId="27" fillId="0" borderId="11" xfId="58" applyFont="1" applyBorder="1" applyAlignment="1">
      <alignment vertical="center" wrapText="1"/>
      <protection/>
    </xf>
    <xf numFmtId="0" fontId="25" fillId="0" borderId="11" xfId="58" applyFont="1" applyBorder="1" applyAlignment="1">
      <alignment vertical="center" wrapText="1"/>
      <protection/>
    </xf>
    <xf numFmtId="0" fontId="22" fillId="0" borderId="10" xfId="58" applyFont="1" applyBorder="1" applyAlignment="1">
      <alignment horizontal="center" vertical="center"/>
      <protection/>
    </xf>
    <xf numFmtId="0" fontId="18" fillId="0" borderId="23" xfId="58" applyFont="1" applyFill="1" applyBorder="1" applyAlignment="1">
      <alignment horizontal="left" vertical="top" wrapText="1"/>
      <protection/>
    </xf>
    <xf numFmtId="2" fontId="3" fillId="0" borderId="11" xfId="58" applyNumberFormat="1" applyFont="1" applyBorder="1" applyAlignment="1">
      <alignment/>
      <protection/>
    </xf>
    <xf numFmtId="2" fontId="5" fillId="0" borderId="11" xfId="58" applyNumberFormat="1" applyFont="1" applyBorder="1" applyAlignment="1">
      <alignment horizontal="center" vertical="center"/>
      <protection/>
    </xf>
    <xf numFmtId="0" fontId="4" fillId="0" borderId="10" xfId="58" applyFont="1" applyBorder="1">
      <alignment/>
      <protection/>
    </xf>
    <xf numFmtId="49" fontId="3" fillId="0" borderId="24" xfId="57" applyNumberFormat="1" applyFont="1" applyFill="1" applyBorder="1" applyAlignment="1">
      <alignment horizontal="left" vertical="top" wrapText="1"/>
      <protection/>
    </xf>
    <xf numFmtId="49" fontId="3" fillId="0" borderId="14" xfId="57" applyNumberFormat="1" applyFont="1" applyFill="1" applyBorder="1" applyAlignment="1">
      <alignment horizontal="left" vertical="top" wrapText="1"/>
      <protection/>
    </xf>
    <xf numFmtId="2" fontId="12" fillId="0" borderId="10" xfId="57" applyNumberFormat="1" applyFont="1" applyBorder="1" applyAlignment="1">
      <alignment vertical="top"/>
      <protection/>
    </xf>
    <xf numFmtId="190" fontId="12" fillId="0" borderId="24" xfId="57" applyNumberFormat="1" applyFont="1" applyBorder="1" applyAlignment="1">
      <alignment vertical="top"/>
      <protection/>
    </xf>
    <xf numFmtId="190" fontId="12" fillId="0" borderId="11" xfId="57" applyNumberFormat="1" applyFont="1" applyBorder="1" applyAlignment="1">
      <alignment vertical="top"/>
      <protection/>
    </xf>
    <xf numFmtId="0" fontId="3" fillId="0" borderId="11" xfId="58" applyFont="1" applyBorder="1">
      <alignment/>
      <protection/>
    </xf>
    <xf numFmtId="0" fontId="3" fillId="0" borderId="14" xfId="58" applyFont="1" applyBorder="1">
      <alignment/>
      <protection/>
    </xf>
    <xf numFmtId="4" fontId="3" fillId="0" borderId="14" xfId="58" applyNumberFormat="1" applyFont="1" applyBorder="1" applyAlignment="1">
      <alignment horizontal="center"/>
      <protection/>
    </xf>
    <xf numFmtId="0" fontId="4" fillId="0" borderId="24" xfId="58" applyFont="1" applyBorder="1">
      <alignment/>
      <protection/>
    </xf>
    <xf numFmtId="0" fontId="5" fillId="0" borderId="11" xfId="58" applyFont="1" applyBorder="1">
      <alignment/>
      <protection/>
    </xf>
    <xf numFmtId="0" fontId="5" fillId="0" borderId="14" xfId="58" applyFont="1" applyBorder="1">
      <alignment/>
      <protection/>
    </xf>
    <xf numFmtId="4" fontId="5" fillId="0" borderId="14" xfId="58" applyNumberFormat="1" applyFont="1" applyBorder="1" applyAlignment="1">
      <alignment horizontal="center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7" fillId="0" borderId="0" xfId="58" applyFont="1" applyAlignment="1">
      <alignment horizontal="center"/>
      <protection/>
    </xf>
    <xf numFmtId="0" fontId="78" fillId="0" borderId="0" xfId="58" applyFont="1" applyAlignment="1">
      <alignment horizontal="center"/>
      <protection/>
    </xf>
    <xf numFmtId="0" fontId="79" fillId="0" borderId="0" xfId="58" applyFont="1">
      <alignment/>
      <protection/>
    </xf>
    <xf numFmtId="0" fontId="78" fillId="0" borderId="0" xfId="58" applyFont="1">
      <alignment/>
      <protection/>
    </xf>
    <xf numFmtId="0" fontId="80" fillId="0" borderId="0" xfId="58" applyFont="1" applyAlignment="1">
      <alignment horizontal="center"/>
      <protection/>
    </xf>
    <xf numFmtId="0" fontId="81" fillId="0" borderId="10" xfId="58" applyFont="1" applyBorder="1" applyAlignment="1">
      <alignment horizontal="center" vertical="center" wrapText="1"/>
      <protection/>
    </xf>
    <xf numFmtId="0" fontId="80" fillId="0" borderId="10" xfId="58" applyFont="1" applyBorder="1" applyAlignment="1">
      <alignment horizontal="center" wrapText="1"/>
      <protection/>
    </xf>
    <xf numFmtId="0" fontId="80" fillId="0" borderId="17" xfId="58" applyFont="1" applyBorder="1" applyAlignment="1">
      <alignment horizontal="center" vertical="center" wrapText="1"/>
      <protection/>
    </xf>
    <xf numFmtId="0" fontId="80" fillId="0" borderId="0" xfId="58" applyFont="1" applyBorder="1" applyAlignment="1">
      <alignment wrapText="1"/>
      <protection/>
    </xf>
    <xf numFmtId="0" fontId="80" fillId="0" borderId="22" xfId="58" applyFont="1" applyBorder="1" applyAlignment="1">
      <alignment wrapText="1"/>
      <protection/>
    </xf>
    <xf numFmtId="0" fontId="80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 inden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80" fillId="0" borderId="18" xfId="58" applyFont="1" applyBorder="1" applyAlignment="1">
      <alignment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80" fillId="0" borderId="15" xfId="58" applyFont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left" vertical="center" wrapText="1" indent="1"/>
      <protection/>
    </xf>
    <xf numFmtId="0" fontId="3" fillId="0" borderId="12" xfId="58" applyFont="1" applyFill="1" applyBorder="1" applyAlignment="1">
      <alignment horizontal="right" vertical="center" wrapText="1" indent="1"/>
      <protection/>
    </xf>
    <xf numFmtId="0" fontId="3" fillId="0" borderId="15" xfId="58" applyFont="1" applyBorder="1" applyAlignment="1">
      <alignment horizontal="right" vertical="center" wrapText="1" indent="1"/>
      <protection/>
    </xf>
    <xf numFmtId="0" fontId="80" fillId="0" borderId="20" xfId="58" applyFont="1" applyBorder="1" applyAlignment="1">
      <alignment wrapText="1"/>
      <protection/>
    </xf>
    <xf numFmtId="0" fontId="80" fillId="0" borderId="21" xfId="58" applyFont="1" applyBorder="1" applyAlignment="1">
      <alignment horizontal="center" wrapText="1"/>
      <protection/>
    </xf>
    <xf numFmtId="0" fontId="80" fillId="0" borderId="15" xfId="58" applyFont="1" applyBorder="1" applyAlignment="1">
      <alignment wrapText="1"/>
      <protection/>
    </xf>
    <xf numFmtId="0" fontId="80" fillId="0" borderId="16" xfId="58" applyFont="1" applyBorder="1" applyAlignment="1">
      <alignment wrapText="1"/>
      <protection/>
    </xf>
    <xf numFmtId="0" fontId="80" fillId="0" borderId="15" xfId="58" applyFont="1" applyBorder="1" applyAlignment="1">
      <alignment horizontal="center" wrapText="1"/>
      <protection/>
    </xf>
    <xf numFmtId="0" fontId="80" fillId="0" borderId="16" xfId="58" applyFont="1" applyBorder="1" applyAlignment="1">
      <alignment horizontal="center" wrapText="1"/>
      <protection/>
    </xf>
    <xf numFmtId="0" fontId="80" fillId="0" borderId="22" xfId="58" applyFont="1" applyBorder="1" applyAlignment="1">
      <alignment horizontal="center" wrapText="1"/>
      <protection/>
    </xf>
    <xf numFmtId="0" fontId="80" fillId="0" borderId="23" xfId="58" applyFont="1" applyBorder="1" applyAlignment="1">
      <alignment horizontal="center" wrapText="1"/>
      <protection/>
    </xf>
    <xf numFmtId="0" fontId="80" fillId="0" borderId="17" xfId="58" applyFont="1" applyBorder="1" applyAlignment="1">
      <alignment wrapText="1"/>
      <protection/>
    </xf>
    <xf numFmtId="0" fontId="80" fillId="0" borderId="19" xfId="58" applyFont="1" applyBorder="1" applyAlignment="1">
      <alignment wrapText="1"/>
      <protection/>
    </xf>
    <xf numFmtId="0" fontId="80" fillId="0" borderId="17" xfId="58" applyFont="1" applyBorder="1" applyAlignment="1">
      <alignment horizontal="center" wrapText="1"/>
      <protection/>
    </xf>
    <xf numFmtId="0" fontId="80" fillId="0" borderId="19" xfId="58" applyFont="1" applyBorder="1" applyAlignment="1">
      <alignment horizontal="center" wrapText="1"/>
      <protection/>
    </xf>
    <xf numFmtId="0" fontId="80" fillId="0" borderId="20" xfId="58" applyFont="1" applyBorder="1" applyAlignment="1">
      <alignment horizontal="center" wrapText="1"/>
      <protection/>
    </xf>
    <xf numFmtId="0" fontId="80" fillId="0" borderId="13" xfId="58" applyFont="1" applyBorder="1" applyAlignment="1">
      <alignment horizontal="center" wrapText="1"/>
      <protection/>
    </xf>
    <xf numFmtId="0" fontId="80" fillId="0" borderId="0" xfId="58" applyFont="1" applyBorder="1" applyAlignment="1">
      <alignment horizontal="center" wrapText="1"/>
      <protection/>
    </xf>
    <xf numFmtId="0" fontId="80" fillId="0" borderId="18" xfId="58" applyFont="1" applyBorder="1" applyAlignment="1">
      <alignment horizontal="center" wrapText="1"/>
      <protection/>
    </xf>
    <xf numFmtId="0" fontId="80" fillId="0" borderId="15" xfId="58" applyFont="1" applyBorder="1" applyAlignment="1">
      <alignment horizontal="left" vertical="center" wrapText="1"/>
      <protection/>
    </xf>
    <xf numFmtId="0" fontId="80" fillId="0" borderId="21" xfId="58" applyFont="1" applyBorder="1" applyAlignment="1">
      <alignment horizontal="center" vertical="center" wrapText="1"/>
      <protection/>
    </xf>
    <xf numFmtId="0" fontId="80" fillId="0" borderId="16" xfId="58" applyFont="1" applyBorder="1" applyAlignment="1">
      <alignment horizontal="center" vertical="center" wrapText="1"/>
      <protection/>
    </xf>
    <xf numFmtId="0" fontId="80" fillId="0" borderId="22" xfId="58" applyFont="1" applyBorder="1" applyAlignment="1">
      <alignment horizontal="center" vertical="center" wrapText="1"/>
      <protection/>
    </xf>
    <xf numFmtId="2" fontId="80" fillId="0" borderId="22" xfId="58" applyNumberFormat="1" applyFont="1" applyBorder="1" applyAlignment="1">
      <alignment horizontal="center" vertical="center" wrapText="1"/>
      <protection/>
    </xf>
    <xf numFmtId="2" fontId="80" fillId="0" borderId="15" xfId="58" applyNumberFormat="1" applyFont="1" applyBorder="1" applyAlignment="1">
      <alignment horizontal="center" vertical="center" wrapText="1"/>
      <protection/>
    </xf>
    <xf numFmtId="0" fontId="80" fillId="0" borderId="17" xfId="58" applyFont="1" applyBorder="1" applyAlignment="1">
      <alignment horizontal="right" vertical="center" wrapText="1"/>
      <protection/>
    </xf>
    <xf numFmtId="0" fontId="80" fillId="0" borderId="19" xfId="58" applyFont="1" applyBorder="1" applyAlignment="1">
      <alignment horizontal="center" vertical="center" wrapText="1"/>
      <protection/>
    </xf>
    <xf numFmtId="2" fontId="80" fillId="0" borderId="17" xfId="58" applyNumberFormat="1" applyFont="1" applyBorder="1" applyAlignment="1">
      <alignment horizontal="center" vertical="center" wrapText="1"/>
      <protection/>
    </xf>
    <xf numFmtId="0" fontId="81" fillId="0" borderId="24" xfId="58" applyFont="1" applyBorder="1" applyAlignment="1">
      <alignment horizontal="left" vertical="center" wrapText="1"/>
      <protection/>
    </xf>
    <xf numFmtId="0" fontId="81" fillId="0" borderId="11" xfId="58" applyFont="1" applyBorder="1" applyAlignment="1">
      <alignment horizontal="left" vertical="center" wrapText="1"/>
      <protection/>
    </xf>
    <xf numFmtId="0" fontId="81" fillId="0" borderId="14" xfId="58" applyFont="1" applyBorder="1" applyAlignment="1">
      <alignment horizontal="left" vertical="center" wrapText="1"/>
      <protection/>
    </xf>
    <xf numFmtId="2" fontId="81" fillId="0" borderId="14" xfId="58" applyNumberFormat="1" applyFont="1" applyBorder="1" applyAlignment="1">
      <alignment horizontal="center" vertical="center" wrapText="1"/>
      <protection/>
    </xf>
    <xf numFmtId="2" fontId="81" fillId="0" borderId="10" xfId="58" applyNumberFormat="1" applyFont="1" applyBorder="1" applyAlignment="1">
      <alignment horizontal="center" vertical="center" wrapText="1"/>
      <protection/>
    </xf>
    <xf numFmtId="0" fontId="80" fillId="0" borderId="17" xfId="58" applyFont="1" applyFill="1" applyBorder="1" applyAlignment="1">
      <alignment horizontal="left" vertical="center" wrapText="1"/>
      <protection/>
    </xf>
    <xf numFmtId="0" fontId="80" fillId="0" borderId="23" xfId="58" applyFont="1" applyFill="1" applyBorder="1" applyAlignment="1">
      <alignment horizontal="center" vertical="center" wrapText="1"/>
      <protection/>
    </xf>
    <xf numFmtId="0" fontId="80" fillId="0" borderId="11" xfId="58" applyFont="1" applyFill="1" applyBorder="1" applyAlignment="1">
      <alignment horizontal="center" vertical="center" wrapText="1"/>
      <protection/>
    </xf>
    <xf numFmtId="0" fontId="80" fillId="0" borderId="14" xfId="58" applyFont="1" applyFill="1" applyBorder="1" applyAlignment="1">
      <alignment horizontal="center" vertical="center" wrapText="1"/>
      <protection/>
    </xf>
    <xf numFmtId="2" fontId="80" fillId="0" borderId="20" xfId="58" applyNumberFormat="1" applyFont="1" applyFill="1" applyBorder="1" applyAlignment="1">
      <alignment horizontal="center" vertical="center" wrapText="1"/>
      <protection/>
    </xf>
    <xf numFmtId="0" fontId="80" fillId="0" borderId="10" xfId="58" applyFont="1" applyFill="1" applyBorder="1" applyAlignment="1">
      <alignment horizontal="left" vertical="center" wrapText="1"/>
      <protection/>
    </xf>
    <xf numFmtId="0" fontId="80" fillId="0" borderId="10" xfId="58" applyFont="1" applyFill="1" applyBorder="1" applyAlignment="1">
      <alignment horizontal="center" vertical="center" wrapText="1"/>
      <protection/>
    </xf>
    <xf numFmtId="0" fontId="80" fillId="0" borderId="24" xfId="58" applyFont="1" applyFill="1" applyBorder="1" applyAlignment="1">
      <alignment horizontal="center" vertical="center" wrapText="1"/>
      <protection/>
    </xf>
    <xf numFmtId="0" fontId="80" fillId="0" borderId="0" xfId="58" applyFont="1" applyFill="1" applyBorder="1" applyAlignment="1">
      <alignment horizontal="center" vertical="center" wrapText="1"/>
      <protection/>
    </xf>
    <xf numFmtId="0" fontId="80" fillId="0" borderId="18" xfId="58" applyFont="1" applyFill="1" applyBorder="1" applyAlignment="1">
      <alignment horizontal="center" vertical="center" wrapText="1"/>
      <protection/>
    </xf>
    <xf numFmtId="2" fontId="80" fillId="0" borderId="14" xfId="58" applyNumberFormat="1" applyFont="1" applyFill="1" applyBorder="1" applyAlignment="1">
      <alignment horizontal="center" vertical="center" wrapText="1"/>
      <protection/>
    </xf>
    <xf numFmtId="0" fontId="81" fillId="0" borderId="24" xfId="58" applyFont="1" applyFill="1" applyBorder="1" applyAlignment="1">
      <alignment horizontal="left" vertical="center" wrapText="1"/>
      <protection/>
    </xf>
    <xf numFmtId="0" fontId="81" fillId="0" borderId="11" xfId="58" applyFont="1" applyFill="1" applyBorder="1" applyAlignment="1">
      <alignment horizontal="left" vertical="center" wrapText="1"/>
      <protection/>
    </xf>
    <xf numFmtId="0" fontId="81" fillId="0" borderId="14" xfId="58" applyFont="1" applyFill="1" applyBorder="1" applyAlignment="1">
      <alignment horizontal="left" vertical="center" wrapText="1"/>
      <protection/>
    </xf>
    <xf numFmtId="2" fontId="81" fillId="0" borderId="14" xfId="58" applyNumberFormat="1" applyFont="1" applyFill="1" applyBorder="1" applyAlignment="1">
      <alignment horizontal="center" vertical="center" wrapText="1"/>
      <protection/>
    </xf>
    <xf numFmtId="2" fontId="81" fillId="0" borderId="10" xfId="58" applyNumberFormat="1" applyFont="1" applyFill="1" applyBorder="1" applyAlignment="1">
      <alignment horizontal="center" vertical="center" wrapText="1"/>
      <protection/>
    </xf>
    <xf numFmtId="0" fontId="80" fillId="0" borderId="10" xfId="58" applyFont="1" applyBorder="1" applyAlignment="1">
      <alignment horizontal="left" vertical="center" wrapText="1" shrinkToFit="1"/>
      <protection/>
    </xf>
    <xf numFmtId="0" fontId="80" fillId="0" borderId="24" xfId="58" applyFont="1" applyBorder="1" applyAlignment="1">
      <alignment horizontal="center" vertical="center" wrapText="1"/>
      <protection/>
    </xf>
    <xf numFmtId="0" fontId="80" fillId="0" borderId="14" xfId="58" applyFont="1" applyBorder="1" applyAlignment="1">
      <alignment horizontal="center" wrapText="1"/>
      <protection/>
    </xf>
    <xf numFmtId="0" fontId="80" fillId="0" borderId="11" xfId="58" applyFont="1" applyBorder="1" applyAlignment="1">
      <alignment horizontal="center" vertical="center" wrapText="1"/>
      <protection/>
    </xf>
    <xf numFmtId="0" fontId="0" fillId="0" borderId="11" xfId="58" applyBorder="1">
      <alignment/>
      <protection/>
    </xf>
    <xf numFmtId="0" fontId="80" fillId="0" borderId="14" xfId="58" applyFont="1" applyBorder="1" applyAlignment="1">
      <alignment horizontal="center" vertical="center" wrapText="1"/>
      <protection/>
    </xf>
    <xf numFmtId="0" fontId="80" fillId="0" borderId="10" xfId="58" applyFont="1" applyBorder="1" applyAlignment="1">
      <alignment vertical="top" wrapText="1"/>
      <protection/>
    </xf>
    <xf numFmtId="0" fontId="80" fillId="0" borderId="24" xfId="58" applyFont="1" applyBorder="1" applyAlignment="1">
      <alignment horizontal="center" vertical="top" wrapText="1"/>
      <protection/>
    </xf>
    <xf numFmtId="0" fontId="80" fillId="0" borderId="23" xfId="58" applyFont="1" applyBorder="1" applyAlignment="1">
      <alignment horizontal="center" vertical="top" wrapText="1"/>
      <protection/>
    </xf>
    <xf numFmtId="0" fontId="80" fillId="0" borderId="19" xfId="58" applyFont="1" applyBorder="1" applyAlignment="1">
      <alignment horizontal="center" vertical="top" wrapText="1"/>
      <protection/>
    </xf>
    <xf numFmtId="0" fontId="80" fillId="0" borderId="20" xfId="58" applyFont="1" applyBorder="1" applyAlignment="1">
      <alignment horizontal="center" vertical="top" wrapText="1"/>
      <protection/>
    </xf>
    <xf numFmtId="2" fontId="81" fillId="0" borderId="14" xfId="58" applyNumberFormat="1" applyFont="1" applyBorder="1" applyAlignment="1">
      <alignment horizontal="center" wrapText="1"/>
      <protection/>
    </xf>
    <xf numFmtId="2" fontId="81" fillId="0" borderId="10" xfId="58" applyNumberFormat="1" applyFont="1" applyBorder="1" applyAlignment="1">
      <alignment horizontal="center" wrapText="1"/>
      <protection/>
    </xf>
    <xf numFmtId="0" fontId="80" fillId="0" borderId="10" xfId="58" applyFont="1" applyBorder="1" applyAlignment="1">
      <alignment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24" xfId="58" applyFont="1" applyFill="1" applyBorder="1" applyAlignment="1">
      <alignment horizontal="center" vertical="center" wrapText="1"/>
      <protection/>
    </xf>
    <xf numFmtId="0" fontId="3" fillId="33" borderId="21" xfId="58" applyFont="1" applyFill="1" applyBorder="1" applyAlignment="1">
      <alignment horizontal="center" vertical="center" wrapText="1"/>
      <protection/>
    </xf>
    <xf numFmtId="0" fontId="3" fillId="33" borderId="16" xfId="58" applyFont="1" applyFill="1" applyBorder="1" applyAlignment="1">
      <alignment horizontal="center" vertical="center" wrapText="1"/>
      <protection/>
    </xf>
    <xf numFmtId="0" fontId="3" fillId="33" borderId="22" xfId="58" applyFont="1" applyFill="1" applyBorder="1" applyAlignment="1">
      <alignment horizontal="center" vertical="center" wrapText="1"/>
      <protection/>
    </xf>
    <xf numFmtId="0" fontId="3" fillId="33" borderId="14" xfId="58" applyFont="1" applyFill="1" applyBorder="1" applyAlignment="1">
      <alignment horizontal="center" wrapText="1"/>
      <protection/>
    </xf>
    <xf numFmtId="0" fontId="80" fillId="0" borderId="10" xfId="58" applyFont="1" applyBorder="1" applyAlignment="1">
      <alignment horizontal="left" vertical="center" wrapText="1"/>
      <protection/>
    </xf>
    <xf numFmtId="0" fontId="80" fillId="0" borderId="24" xfId="58" applyFont="1" applyBorder="1" applyAlignment="1">
      <alignment horizontal="center" vertical="center"/>
      <protection/>
    </xf>
    <xf numFmtId="0" fontId="80" fillId="0" borderId="11" xfId="58" applyFont="1" applyBorder="1" applyAlignment="1">
      <alignment horizontal="center" vertical="center"/>
      <protection/>
    </xf>
    <xf numFmtId="0" fontId="80" fillId="0" borderId="14" xfId="58" applyFont="1" applyBorder="1" applyAlignment="1">
      <alignment horizontal="center" vertical="center"/>
      <protection/>
    </xf>
    <xf numFmtId="0" fontId="80" fillId="0" borderId="14" xfId="58" applyFont="1" applyBorder="1" applyAlignment="1">
      <alignment horizontal="center"/>
      <protection/>
    </xf>
    <xf numFmtId="0" fontId="80" fillId="0" borderId="10" xfId="58" applyFont="1" applyBorder="1" applyAlignment="1">
      <alignment horizontal="center" vertical="center"/>
      <protection/>
    </xf>
    <xf numFmtId="0" fontId="80" fillId="0" borderId="24" xfId="58" applyFont="1" applyFill="1" applyBorder="1" applyAlignment="1">
      <alignment horizontal="center" vertical="center"/>
      <protection/>
    </xf>
    <xf numFmtId="0" fontId="80" fillId="0" borderId="19" xfId="58" applyFont="1" applyFill="1" applyBorder="1" applyAlignment="1">
      <alignment horizontal="center" vertical="center"/>
      <protection/>
    </xf>
    <xf numFmtId="0" fontId="80" fillId="0" borderId="20" xfId="58" applyFont="1" applyFill="1" applyBorder="1" applyAlignment="1">
      <alignment horizontal="center" vertical="center"/>
      <protection/>
    </xf>
    <xf numFmtId="2" fontId="80" fillId="0" borderId="14" xfId="58" applyNumberFormat="1" applyFont="1" applyBorder="1" applyAlignment="1">
      <alignment horizontal="center"/>
      <protection/>
    </xf>
    <xf numFmtId="0" fontId="81" fillId="0" borderId="10" xfId="58" applyFont="1" applyBorder="1" applyAlignment="1">
      <alignment horizontal="center" wrapText="1"/>
      <protection/>
    </xf>
    <xf numFmtId="0" fontId="3" fillId="0" borderId="24" xfId="58" applyFont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center" wrapText="1"/>
      <protection/>
    </xf>
    <xf numFmtId="0" fontId="3" fillId="0" borderId="14" xfId="58" applyFont="1" applyBorder="1" applyAlignment="1">
      <alignment horizontal="center" vertical="center" wrapText="1"/>
      <protection/>
    </xf>
    <xf numFmtId="2" fontId="80" fillId="0" borderId="14" xfId="58" applyNumberFormat="1" applyFont="1" applyBorder="1" applyAlignment="1">
      <alignment horizontal="center" wrapText="1"/>
      <protection/>
    </xf>
    <xf numFmtId="2" fontId="80" fillId="0" borderId="10" xfId="58" applyNumberFormat="1" applyFont="1" applyBorder="1" applyAlignment="1">
      <alignment horizontal="center" wrapText="1"/>
      <protection/>
    </xf>
    <xf numFmtId="0" fontId="81" fillId="0" borderId="21" xfId="58" applyFont="1" applyBorder="1" applyAlignment="1">
      <alignment horizontal="left" vertical="center" wrapText="1"/>
      <protection/>
    </xf>
    <xf numFmtId="0" fontId="81" fillId="0" borderId="16" xfId="58" applyFont="1" applyBorder="1" applyAlignment="1">
      <alignment horizontal="left" vertical="center" wrapText="1"/>
      <protection/>
    </xf>
    <xf numFmtId="0" fontId="81" fillId="0" borderId="22" xfId="58" applyFont="1" applyBorder="1" applyAlignment="1">
      <alignment horizontal="left" vertical="center" wrapText="1"/>
      <protection/>
    </xf>
    <xf numFmtId="4" fontId="81" fillId="0" borderId="14" xfId="58" applyNumberFormat="1" applyFont="1" applyBorder="1" applyAlignment="1">
      <alignment horizontal="center" wrapText="1"/>
      <protection/>
    </xf>
    <xf numFmtId="4" fontId="81" fillId="0" borderId="10" xfId="58" applyNumberFormat="1" applyFont="1" applyBorder="1" applyAlignment="1">
      <alignment horizontal="center" wrapText="1"/>
      <protection/>
    </xf>
    <xf numFmtId="0" fontId="80" fillId="0" borderId="17" xfId="57" applyFont="1" applyBorder="1" applyAlignment="1">
      <alignment horizontal="left" vertical="top" wrapText="1"/>
      <protection/>
    </xf>
    <xf numFmtId="0" fontId="80" fillId="0" borderId="23" xfId="58" applyFont="1" applyBorder="1" applyAlignment="1">
      <alignment horizontal="center" vertical="center" wrapText="1"/>
      <protection/>
    </xf>
    <xf numFmtId="0" fontId="80" fillId="0" borderId="13" xfId="58" applyFont="1" applyBorder="1" applyAlignment="1">
      <alignment horizontal="center" vertical="center" wrapText="1"/>
      <protection/>
    </xf>
    <xf numFmtId="0" fontId="80" fillId="0" borderId="0" xfId="58" applyFont="1" applyBorder="1" applyAlignment="1">
      <alignment horizontal="center" vertical="center" wrapText="1"/>
      <protection/>
    </xf>
    <xf numFmtId="0" fontId="80" fillId="0" borderId="18" xfId="58" applyFont="1" applyBorder="1" applyAlignment="1">
      <alignment horizontal="center" vertical="center" wrapText="1"/>
      <protection/>
    </xf>
    <xf numFmtId="4" fontId="80" fillId="0" borderId="20" xfId="58" applyNumberFormat="1" applyFont="1" applyBorder="1" applyAlignment="1">
      <alignment horizontal="center" wrapText="1"/>
      <protection/>
    </xf>
    <xf numFmtId="4" fontId="80" fillId="0" borderId="17" xfId="58" applyNumberFormat="1" applyFont="1" applyBorder="1" applyAlignment="1">
      <alignment horizontal="center" wrapText="1"/>
      <protection/>
    </xf>
    <xf numFmtId="4" fontId="80" fillId="0" borderId="14" xfId="58" applyNumberFormat="1" applyFont="1" applyBorder="1" applyAlignment="1">
      <alignment horizontal="center" wrapText="1"/>
      <protection/>
    </xf>
    <xf numFmtId="4" fontId="80" fillId="0" borderId="10" xfId="58" applyNumberFormat="1" applyFont="1" applyBorder="1" applyAlignment="1">
      <alignment horizontal="center" wrapText="1"/>
      <protection/>
    </xf>
    <xf numFmtId="0" fontId="81" fillId="0" borderId="23" xfId="58" applyFont="1" applyBorder="1" applyAlignment="1">
      <alignment horizontal="left" vertical="center" wrapText="1"/>
      <protection/>
    </xf>
    <xf numFmtId="0" fontId="81" fillId="0" borderId="19" xfId="58" applyFont="1" applyBorder="1" applyAlignment="1">
      <alignment horizontal="left" vertical="center" wrapText="1"/>
      <protection/>
    </xf>
    <xf numFmtId="0" fontId="81" fillId="0" borderId="20" xfId="58" applyFont="1" applyBorder="1" applyAlignment="1">
      <alignment horizontal="left" vertical="center" wrapText="1"/>
      <protection/>
    </xf>
    <xf numFmtId="0" fontId="82" fillId="0" borderId="0" xfId="66" applyFont="1">
      <alignment/>
      <protection/>
    </xf>
    <xf numFmtId="0" fontId="57" fillId="0" borderId="0" xfId="66" applyFont="1">
      <alignment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 applyAlignment="1">
      <alignment horizontal="left" vertical="top"/>
      <protection/>
    </xf>
    <xf numFmtId="0" fontId="3" fillId="0" borderId="0" xfId="54" applyFont="1" applyAlignment="1">
      <alignment horizontal="center" vertical="top"/>
      <protection/>
    </xf>
    <xf numFmtId="0" fontId="0" fillId="0" borderId="0" xfId="54">
      <alignment/>
      <protection/>
    </xf>
    <xf numFmtId="0" fontId="3" fillId="0" borderId="25" xfId="54" applyFont="1" applyBorder="1" applyAlignment="1">
      <alignment horizontal="left" vertical="center"/>
      <protection/>
    </xf>
    <xf numFmtId="0" fontId="3" fillId="0" borderId="26" xfId="54" applyFont="1" applyBorder="1" applyAlignment="1">
      <alignment horizontal="left" vertical="center" wrapText="1" indent="1"/>
      <protection/>
    </xf>
    <xf numFmtId="0" fontId="3" fillId="0" borderId="26" xfId="54" applyFont="1" applyBorder="1" applyAlignment="1">
      <alignment horizontal="left" vertical="center" indent="1"/>
      <protection/>
    </xf>
    <xf numFmtId="0" fontId="15" fillId="34" borderId="25" xfId="54" applyFont="1" applyFill="1" applyBorder="1" applyAlignment="1">
      <alignment horizontal="left" vertical="center"/>
      <protection/>
    </xf>
    <xf numFmtId="0" fontId="3" fillId="0" borderId="27" xfId="54" applyFont="1" applyFill="1" applyBorder="1" applyAlignment="1">
      <alignment vertical="center" wrapText="1"/>
      <protection/>
    </xf>
    <xf numFmtId="0" fontId="3" fillId="0" borderId="28" xfId="54" applyFont="1" applyFill="1" applyBorder="1" applyAlignment="1">
      <alignment vertical="center" wrapText="1"/>
      <protection/>
    </xf>
    <xf numFmtId="0" fontId="3" fillId="0" borderId="25" xfId="54" applyFont="1" applyBorder="1" applyAlignment="1">
      <alignment vertical="center"/>
      <protection/>
    </xf>
    <xf numFmtId="0" fontId="28" fillId="0" borderId="25" xfId="54" applyFont="1" applyBorder="1" applyAlignment="1">
      <alignment vertical="center"/>
      <protection/>
    </xf>
    <xf numFmtId="0" fontId="5" fillId="0" borderId="25" xfId="54" applyFont="1" applyBorder="1" applyAlignment="1">
      <alignment vertical="center"/>
      <protection/>
    </xf>
    <xf numFmtId="0" fontId="5" fillId="0" borderId="29" xfId="54" applyFont="1" applyBorder="1" applyAlignment="1">
      <alignment vertical="center"/>
      <protection/>
    </xf>
    <xf numFmtId="0" fontId="3" fillId="0" borderId="30" xfId="54" applyFont="1" applyBorder="1" applyAlignment="1">
      <alignment horizontal="left" vertical="center" wrapText="1" indent="1"/>
      <protection/>
    </xf>
    <xf numFmtId="0" fontId="3" fillId="0" borderId="0" xfId="54" applyFont="1" applyAlignment="1">
      <alignment vertical="center"/>
      <protection/>
    </xf>
    <xf numFmtId="4" fontId="3" fillId="0" borderId="0" xfId="54" applyNumberFormat="1" applyFont="1" applyAlignment="1">
      <alignment horizontal="center" vertical="center"/>
      <protection/>
    </xf>
    <xf numFmtId="0" fontId="7" fillId="0" borderId="0" xfId="54" applyFont="1" applyAlignment="1">
      <alignment vertical="center"/>
      <protection/>
    </xf>
    <xf numFmtId="4" fontId="5" fillId="0" borderId="31" xfId="54" applyNumberFormat="1" applyFont="1" applyFill="1" applyBorder="1" applyAlignment="1">
      <alignment horizontal="right" vertical="center"/>
      <protection/>
    </xf>
    <xf numFmtId="193" fontId="3" fillId="0" borderId="31" xfId="54" applyNumberFormat="1" applyFont="1" applyFill="1" applyBorder="1" applyAlignment="1">
      <alignment horizontal="right" vertical="center"/>
      <protection/>
    </xf>
    <xf numFmtId="4" fontId="3" fillId="0" borderId="31" xfId="54" applyNumberFormat="1" applyFont="1" applyFill="1" applyBorder="1" applyAlignment="1">
      <alignment horizontal="right" vertical="center"/>
      <protection/>
    </xf>
    <xf numFmtId="4" fontId="5" fillId="0" borderId="31" xfId="54" applyNumberFormat="1" applyFont="1" applyFill="1" applyBorder="1" applyAlignment="1">
      <alignment vertical="center"/>
      <protection/>
    </xf>
    <xf numFmtId="4" fontId="3" fillId="0" borderId="31" xfId="54" applyNumberFormat="1" applyFont="1" applyFill="1" applyBorder="1" applyAlignment="1">
      <alignment vertical="center"/>
      <protection/>
    </xf>
    <xf numFmtId="4" fontId="5" fillId="0" borderId="32" xfId="54" applyNumberFormat="1" applyFont="1" applyFill="1" applyBorder="1" applyAlignment="1">
      <alignment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4" fontId="3" fillId="0" borderId="10" xfId="54" applyNumberFormat="1" applyFont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4" fontId="3" fillId="0" borderId="0" xfId="54" applyNumberFormat="1" applyFont="1">
      <alignment/>
      <protection/>
    </xf>
    <xf numFmtId="0" fontId="7" fillId="0" borderId="0" xfId="54" applyFont="1" applyAlignment="1">
      <alignment/>
      <protection/>
    </xf>
    <xf numFmtId="0" fontId="4" fillId="0" borderId="10" xfId="57" applyNumberFormat="1" applyFont="1" applyFill="1" applyBorder="1" applyAlignment="1">
      <alignment horizontal="left" vertical="top" wrapText="1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>
      <alignment/>
      <protection/>
    </xf>
    <xf numFmtId="0" fontId="3" fillId="0" borderId="15" xfId="63" applyFont="1" applyBorder="1" applyAlignment="1">
      <alignment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wrapText="1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vertical="center" wrapText="1"/>
      <protection/>
    </xf>
    <xf numFmtId="0" fontId="3" fillId="0" borderId="21" xfId="63" applyFont="1" applyBorder="1" applyAlignment="1">
      <alignment horizontal="center" wrapText="1"/>
      <protection/>
    </xf>
    <xf numFmtId="0" fontId="3" fillId="0" borderId="22" xfId="63" applyFont="1" applyBorder="1">
      <alignment/>
      <protection/>
    </xf>
    <xf numFmtId="0" fontId="3" fillId="0" borderId="16" xfId="63" applyFont="1" applyBorder="1" applyAlignment="1">
      <alignment horizontal="center" wrapText="1"/>
      <protection/>
    </xf>
    <xf numFmtId="0" fontId="3" fillId="0" borderId="13" xfId="63" applyFont="1" applyBorder="1" applyAlignment="1">
      <alignment vertical="center" wrapText="1"/>
      <protection/>
    </xf>
    <xf numFmtId="0" fontId="3" fillId="0" borderId="13" xfId="63" applyFont="1" applyBorder="1" applyAlignment="1">
      <alignment horizontal="left" vertical="top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8" xfId="63" applyFont="1" applyBorder="1">
      <alignment/>
      <protection/>
    </xf>
    <xf numFmtId="0" fontId="3" fillId="0" borderId="0" xfId="63" applyFont="1" applyBorder="1" applyAlignment="1">
      <alignment horizontal="center" wrapText="1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5" xfId="57" applyFont="1" applyBorder="1" applyAlignment="1">
      <alignment vertical="center" wrapText="1"/>
      <protection/>
    </xf>
    <xf numFmtId="0" fontId="5" fillId="0" borderId="16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21" xfId="57" applyFont="1" applyBorder="1" applyAlignment="1">
      <alignment vertical="center" wrapText="1"/>
      <protection/>
    </xf>
    <xf numFmtId="0" fontId="3" fillId="0" borderId="16" xfId="57" applyFont="1" applyBorder="1" applyAlignment="1">
      <alignment vertical="center" wrapText="1"/>
      <protection/>
    </xf>
    <xf numFmtId="0" fontId="3" fillId="0" borderId="22" xfId="57" applyFont="1" applyBorder="1" applyAlignment="1">
      <alignment vertical="center" wrapText="1"/>
      <protection/>
    </xf>
    <xf numFmtId="4" fontId="3" fillId="0" borderId="15" xfId="57" applyNumberFormat="1" applyFont="1" applyBorder="1" applyAlignment="1">
      <alignment horizontal="center" vertical="center"/>
      <protection/>
    </xf>
    <xf numFmtId="0" fontId="3" fillId="0" borderId="12" xfId="57" applyFont="1" applyBorder="1" applyAlignment="1">
      <alignment vertical="center" wrapText="1"/>
      <protection/>
    </xf>
    <xf numFmtId="175" fontId="3" fillId="0" borderId="12" xfId="57" applyNumberFormat="1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vertical="center" wrapText="1"/>
      <protection/>
    </xf>
    <xf numFmtId="0" fontId="3" fillId="0" borderId="0" xfId="57" applyFont="1" applyBorder="1" applyAlignment="1">
      <alignment vertical="center" wrapText="1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vertical="center"/>
      <protection/>
    </xf>
    <xf numFmtId="0" fontId="12" fillId="0" borderId="0" xfId="57" applyFont="1" applyAlignment="1">
      <alignment wrapText="1"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3" fillId="0" borderId="12" xfId="61" applyFont="1" applyBorder="1">
      <alignment/>
      <protection/>
    </xf>
    <xf numFmtId="0" fontId="3" fillId="0" borderId="13" xfId="57" applyFont="1" applyBorder="1" applyAlignment="1">
      <alignment/>
      <protection/>
    </xf>
    <xf numFmtId="0" fontId="3" fillId="0" borderId="0" xfId="57" applyFont="1" applyBorder="1" applyAlignment="1">
      <alignment/>
      <protection/>
    </xf>
    <xf numFmtId="0" fontId="3" fillId="0" borderId="18" xfId="57" applyFont="1" applyBorder="1" applyAlignment="1">
      <alignment/>
      <protection/>
    </xf>
    <xf numFmtId="0" fontId="3" fillId="0" borderId="0" xfId="57" applyFont="1" applyAlignment="1">
      <alignment/>
      <protection/>
    </xf>
    <xf numFmtId="0" fontId="3" fillId="0" borderId="12" xfId="57" applyFont="1" applyBorder="1" applyAlignment="1">
      <alignment/>
      <protection/>
    </xf>
    <xf numFmtId="0" fontId="3" fillId="0" borderId="17" xfId="57" applyFont="1" applyBorder="1" applyAlignment="1">
      <alignment vertical="center"/>
      <protection/>
    </xf>
    <xf numFmtId="0" fontId="12" fillId="0" borderId="19" xfId="57" applyFont="1" applyBorder="1" applyAlignment="1">
      <alignment wrapText="1"/>
      <protection/>
    </xf>
    <xf numFmtId="0" fontId="3" fillId="0" borderId="17" xfId="57" applyFont="1" applyFill="1" applyBorder="1" applyAlignment="1">
      <alignment horizontal="center" vertical="center"/>
      <protection/>
    </xf>
    <xf numFmtId="0" fontId="3" fillId="0" borderId="18" xfId="57" applyFont="1" applyBorder="1">
      <alignment/>
      <protection/>
    </xf>
    <xf numFmtId="0" fontId="3" fillId="0" borderId="10" xfId="57" applyFont="1" applyBorder="1" applyAlignment="1">
      <alignment vertical="center"/>
      <protection/>
    </xf>
    <xf numFmtId="0" fontId="12" fillId="0" borderId="11" xfId="57" applyFont="1" applyBorder="1" applyAlignment="1">
      <alignment wrapText="1"/>
      <protection/>
    </xf>
    <xf numFmtId="2" fontId="3" fillId="0" borderId="10" xfId="57" applyNumberFormat="1" applyFont="1" applyFill="1" applyBorder="1" applyAlignment="1">
      <alignment horizontal="center" vertical="center"/>
      <protection/>
    </xf>
    <xf numFmtId="0" fontId="12" fillId="0" borderId="11" xfId="57" applyFont="1" applyBorder="1" applyAlignment="1">
      <alignment vertical="top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0" xfId="57" applyFont="1" applyBorder="1" applyAlignment="1">
      <alignment vertical="center" wrapText="1"/>
      <protection/>
    </xf>
    <xf numFmtId="0" fontId="3" fillId="0" borderId="24" xfId="65" applyFont="1" applyBorder="1" applyAlignment="1">
      <alignment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10" xfId="57" applyFont="1" applyBorder="1" applyAlignment="1">
      <alignment wrapText="1"/>
      <protection/>
    </xf>
    <xf numFmtId="0" fontId="3" fillId="0" borderId="19" xfId="57" applyFont="1" applyBorder="1" applyAlignment="1">
      <alignment vertical="center" wrapText="1"/>
      <protection/>
    </xf>
    <xf numFmtId="4" fontId="3" fillId="0" borderId="17" xfId="57" applyNumberFormat="1" applyFont="1" applyBorder="1" applyAlignment="1">
      <alignment horizontal="center" vertical="center"/>
      <protection/>
    </xf>
    <xf numFmtId="0" fontId="3" fillId="0" borderId="17" xfId="57" applyFont="1" applyBorder="1" applyAlignment="1">
      <alignment vertical="center" wrapText="1"/>
      <protection/>
    </xf>
    <xf numFmtId="0" fontId="3" fillId="0" borderId="0" xfId="65" applyFont="1" applyAlignment="1">
      <alignment vertical="center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5" fillId="0" borderId="17" xfId="57" applyFont="1" applyBorder="1">
      <alignment/>
      <protection/>
    </xf>
    <xf numFmtId="4" fontId="5" fillId="0" borderId="10" xfId="57" applyNumberFormat="1" applyFont="1" applyBorder="1" applyAlignment="1">
      <alignment wrapText="1"/>
      <protection/>
    </xf>
    <xf numFmtId="2" fontId="11" fillId="0" borderId="15" xfId="57" applyNumberFormat="1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 wrapText="1"/>
      <protection/>
    </xf>
    <xf numFmtId="2" fontId="3" fillId="0" borderId="12" xfId="57" applyNumberFormat="1" applyFont="1" applyBorder="1" applyAlignment="1">
      <alignment horizontal="center" vertical="center" wrapText="1"/>
      <protection/>
    </xf>
    <xf numFmtId="4" fontId="3" fillId="0" borderId="12" xfId="57" applyNumberFormat="1" applyFont="1" applyBorder="1" applyAlignment="1">
      <alignment horizontal="center" vertical="center"/>
      <protection/>
    </xf>
    <xf numFmtId="175" fontId="4" fillId="0" borderId="12" xfId="57" applyNumberFormat="1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left" vertical="center"/>
      <protection/>
    </xf>
    <xf numFmtId="0" fontId="12" fillId="0" borderId="0" xfId="57" applyFont="1" applyAlignment="1">
      <alignment vertical="top" wrapText="1"/>
      <protection/>
    </xf>
    <xf numFmtId="10" fontId="3" fillId="0" borderId="12" xfId="57" applyNumberFormat="1" applyFont="1" applyFill="1" applyBorder="1" applyAlignment="1">
      <alignment horizontal="center" vertical="center"/>
      <protection/>
    </xf>
    <xf numFmtId="0" fontId="3" fillId="0" borderId="20" xfId="57" applyFont="1" applyBorder="1" applyAlignment="1">
      <alignment vertical="center" wrapText="1"/>
      <protection/>
    </xf>
    <xf numFmtId="0" fontId="3" fillId="0" borderId="24" xfId="57" applyFont="1" applyBorder="1" applyAlignment="1">
      <alignment horizontal="left" wrapText="1"/>
      <protection/>
    </xf>
    <xf numFmtId="0" fontId="3" fillId="0" borderId="11" xfId="57" applyFont="1" applyBorder="1" applyAlignment="1">
      <alignment horizontal="left" wrapText="1"/>
      <protection/>
    </xf>
    <xf numFmtId="0" fontId="3" fillId="0" borderId="10" xfId="57" applyFont="1" applyBorder="1" applyAlignment="1">
      <alignment horizontal="left" wrapText="1"/>
      <protection/>
    </xf>
    <xf numFmtId="183" fontId="3" fillId="0" borderId="10" xfId="57" applyNumberFormat="1" applyFont="1" applyBorder="1" applyAlignment="1">
      <alignment horizontal="center" wrapText="1"/>
      <protection/>
    </xf>
    <xf numFmtId="0" fontId="3" fillId="0" borderId="24" xfId="57" applyFont="1" applyBorder="1" applyAlignment="1">
      <alignment vertical="center"/>
      <protection/>
    </xf>
    <xf numFmtId="0" fontId="3" fillId="0" borderId="11" xfId="57" applyFont="1" applyBorder="1">
      <alignment/>
      <protection/>
    </xf>
    <xf numFmtId="4" fontId="3" fillId="0" borderId="10" xfId="57" applyNumberFormat="1" applyFont="1" applyBorder="1" applyAlignment="1">
      <alignment horizontal="center"/>
      <protection/>
    </xf>
    <xf numFmtId="0" fontId="3" fillId="0" borderId="0" xfId="57" applyFont="1" applyAlignment="1">
      <alignment vertical="center"/>
      <protection/>
    </xf>
    <xf numFmtId="183" fontId="3" fillId="0" borderId="31" xfId="54" applyNumberFormat="1" applyFont="1" applyFill="1" applyBorder="1" applyAlignment="1">
      <alignment horizontal="right" vertical="center"/>
      <protection/>
    </xf>
    <xf numFmtId="184" fontId="3" fillId="0" borderId="31" xfId="54" applyNumberFormat="1" applyFont="1" applyFill="1" applyBorder="1" applyAlignment="1">
      <alignment horizontal="right" vertical="center"/>
      <protection/>
    </xf>
    <xf numFmtId="49" fontId="3" fillId="0" borderId="0" xfId="57" applyNumberFormat="1" applyFont="1" applyAlignment="1">
      <alignment horizontal="left" wrapText="1"/>
      <protection/>
    </xf>
    <xf numFmtId="0" fontId="4" fillId="0" borderId="17" xfId="57" applyNumberFormat="1" applyFont="1" applyFill="1" applyBorder="1" applyAlignment="1">
      <alignment horizontal="left" vertical="top" wrapText="1"/>
      <protection/>
    </xf>
    <xf numFmtId="4" fontId="3" fillId="0" borderId="10" xfId="54" applyNumberFormat="1" applyFont="1" applyBorder="1" applyAlignment="1">
      <alignment horizontal="center" vertical="center" wrapText="1"/>
      <protection/>
    </xf>
    <xf numFmtId="2" fontId="3" fillId="0" borderId="16" xfId="58" applyNumberFormat="1" applyFont="1" applyFill="1" applyBorder="1" applyAlignment="1">
      <alignment horizontal="center" vertical="center"/>
      <protection/>
    </xf>
    <xf numFmtId="0" fontId="3" fillId="0" borderId="0" xfId="54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left" vertical="center" wrapText="1"/>
      <protection/>
    </xf>
    <xf numFmtId="0" fontId="3" fillId="0" borderId="0" xfId="54" applyFont="1" applyBorder="1" applyAlignment="1">
      <alignment horizontal="center" vertical="center"/>
      <protection/>
    </xf>
    <xf numFmtId="4" fontId="3" fillId="0" borderId="0" xfId="54" applyNumberFormat="1" applyFont="1" applyBorder="1" applyAlignment="1">
      <alignment horizontal="center" vertical="center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6" fillId="0" borderId="10" xfId="54" applyFont="1" applyBorder="1" applyAlignment="1" applyProtection="1">
      <alignment horizontal="center" vertical="center" wrapText="1"/>
      <protection locked="0"/>
    </xf>
    <xf numFmtId="0" fontId="5" fillId="0" borderId="10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3" fillId="0" borderId="0" xfId="57" applyFont="1" applyAlignment="1">
      <alignment horizontal="left" wrapText="1"/>
      <protection/>
    </xf>
    <xf numFmtId="0" fontId="0" fillId="0" borderId="0" xfId="0" applyAlignment="1">
      <alignment wrapText="1"/>
    </xf>
    <xf numFmtId="49" fontId="3" fillId="0" borderId="0" xfId="57" applyNumberFormat="1" applyFont="1" applyAlignment="1">
      <alignment horizontal="left" wrapTex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207" fontId="0" fillId="0" borderId="0" xfId="0" applyNumberFormat="1" applyAlignment="1">
      <alignment horizontal="center"/>
    </xf>
    <xf numFmtId="0" fontId="4" fillId="0" borderId="23" xfId="57" applyNumberFormat="1" applyFont="1" applyBorder="1" applyAlignment="1">
      <alignment horizontal="center" vertical="top" wrapText="1"/>
      <protection/>
    </xf>
    <xf numFmtId="0" fontId="4" fillId="0" borderId="19" xfId="57" applyNumberFormat="1" applyFont="1" applyBorder="1" applyAlignment="1">
      <alignment horizontal="center" vertical="top" wrapText="1"/>
      <protection/>
    </xf>
    <xf numFmtId="0" fontId="4" fillId="0" borderId="20" xfId="57" applyNumberFormat="1" applyFont="1" applyBorder="1" applyAlignment="1">
      <alignment horizontal="center" vertical="top" wrapText="1"/>
      <protection/>
    </xf>
    <xf numFmtId="0" fontId="4" fillId="0" borderId="13" xfId="57" applyNumberFormat="1" applyFont="1" applyBorder="1" applyAlignment="1">
      <alignment horizontal="center" vertical="top" wrapText="1"/>
      <protection/>
    </xf>
    <xf numFmtId="0" fontId="4" fillId="0" borderId="0" xfId="57" applyNumberFormat="1" applyFont="1" applyBorder="1" applyAlignment="1">
      <alignment horizontal="center" vertical="top" wrapText="1"/>
      <protection/>
    </xf>
    <xf numFmtId="0" fontId="4" fillId="0" borderId="18" xfId="57" applyNumberFormat="1" applyFont="1" applyBorder="1" applyAlignment="1">
      <alignment horizontal="center" vertical="top" wrapText="1"/>
      <protection/>
    </xf>
    <xf numFmtId="0" fontId="4" fillId="0" borderId="24" xfId="58" applyNumberFormat="1" applyFont="1" applyBorder="1" applyAlignment="1">
      <alignment horizontal="center" vertical="top" wrapText="1"/>
      <protection/>
    </xf>
    <xf numFmtId="0" fontId="4" fillId="0" borderId="14" xfId="58" applyNumberFormat="1" applyFont="1" applyBorder="1" applyAlignment="1">
      <alignment horizontal="center" vertical="top" wrapText="1"/>
      <protection/>
    </xf>
    <xf numFmtId="20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24" xfId="57" applyNumberFormat="1" applyFont="1" applyBorder="1" applyAlignment="1">
      <alignment horizontal="center" wrapText="1"/>
      <protection/>
    </xf>
    <xf numFmtId="4" fontId="3" fillId="0" borderId="11" xfId="57" applyNumberFormat="1" applyFont="1" applyBorder="1" applyAlignment="1">
      <alignment horizontal="center" wrapText="1"/>
      <protection/>
    </xf>
    <xf numFmtId="49" fontId="3" fillId="0" borderId="24" xfId="57" applyNumberFormat="1" applyFont="1" applyBorder="1" applyAlignment="1">
      <alignment horizontal="center" vertical="center" wrapText="1"/>
      <protection/>
    </xf>
    <xf numFmtId="49" fontId="3" fillId="0" borderId="11" xfId="57" applyNumberFormat="1" applyFont="1" applyBorder="1" applyAlignment="1">
      <alignment horizontal="center" vertical="center" wrapText="1"/>
      <protection/>
    </xf>
    <xf numFmtId="0" fontId="12" fillId="0" borderId="0" xfId="57" applyFont="1" applyAlignment="1">
      <alignment horizontal="center" vertical="center"/>
      <protection/>
    </xf>
    <xf numFmtId="49" fontId="4" fillId="0" borderId="24" xfId="57" applyNumberFormat="1" applyFont="1" applyBorder="1" applyAlignment="1">
      <alignment horizontal="center" vertical="center" wrapText="1"/>
      <protection/>
    </xf>
    <xf numFmtId="49" fontId="4" fillId="0" borderId="14" xfId="57" applyNumberFormat="1" applyFont="1" applyBorder="1" applyAlignment="1">
      <alignment horizontal="center" vertical="center" wrapText="1"/>
      <protection/>
    </xf>
    <xf numFmtId="49" fontId="4" fillId="0" borderId="11" xfId="57" applyNumberFormat="1" applyFont="1" applyBorder="1" applyAlignment="1">
      <alignment horizontal="center" vertical="center" wrapText="1"/>
      <protection/>
    </xf>
    <xf numFmtId="49" fontId="4" fillId="0" borderId="24" xfId="57" applyNumberFormat="1" applyFont="1" applyBorder="1" applyAlignment="1">
      <alignment horizontal="center" wrapText="1"/>
      <protection/>
    </xf>
    <xf numFmtId="49" fontId="4" fillId="0" borderId="14" xfId="57" applyNumberFormat="1" applyFont="1" applyBorder="1" applyAlignment="1">
      <alignment horizontal="center" wrapText="1"/>
      <protection/>
    </xf>
    <xf numFmtId="49" fontId="4" fillId="0" borderId="11" xfId="57" applyNumberFormat="1" applyFont="1" applyBorder="1" applyAlignment="1">
      <alignment horizontal="center" wrapText="1"/>
      <protection/>
    </xf>
    <xf numFmtId="0" fontId="4" fillId="0" borderId="24" xfId="57" applyNumberFormat="1" applyFont="1" applyBorder="1" applyAlignment="1">
      <alignment horizontal="left" vertical="top" wrapText="1"/>
      <protection/>
    </xf>
    <xf numFmtId="0" fontId="4" fillId="0" borderId="14" xfId="57" applyNumberFormat="1" applyFont="1" applyBorder="1" applyAlignment="1">
      <alignment horizontal="left" vertical="top" wrapText="1"/>
      <protection/>
    </xf>
    <xf numFmtId="0" fontId="82" fillId="0" borderId="0" xfId="66" applyFont="1" applyFill="1" applyAlignment="1">
      <alignment wrapText="1"/>
      <protection/>
    </xf>
    <xf numFmtId="2" fontId="4" fillId="0" borderId="0" xfId="57" applyNumberFormat="1" applyFont="1" applyBorder="1" applyAlignment="1">
      <alignment horizontal="center" wrapText="1"/>
      <protection/>
    </xf>
    <xf numFmtId="49" fontId="12" fillId="0" borderId="0" xfId="57" applyNumberFormat="1" applyFont="1" applyAlignment="1">
      <alignment horizontal="left" wrapText="1"/>
      <protection/>
    </xf>
    <xf numFmtId="49" fontId="11" fillId="0" borderId="19" xfId="57" applyNumberFormat="1" applyFont="1" applyFill="1" applyBorder="1" applyAlignment="1">
      <alignment horizontal="left" vertical="top" wrapText="1"/>
      <protection/>
    </xf>
    <xf numFmtId="49" fontId="3" fillId="0" borderId="24" xfId="57" applyNumberFormat="1" applyFont="1" applyBorder="1" applyAlignment="1">
      <alignment horizontal="left" wrapText="1"/>
      <protection/>
    </xf>
    <xf numFmtId="49" fontId="3" fillId="0" borderId="14" xfId="57" applyNumberFormat="1" applyFont="1" applyBorder="1" applyAlignment="1">
      <alignment horizontal="left" wrapText="1"/>
      <protection/>
    </xf>
    <xf numFmtId="49" fontId="4" fillId="0" borderId="24" xfId="57" applyNumberFormat="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4" fillId="0" borderId="24" xfId="57" applyNumberFormat="1" applyFont="1" applyBorder="1" applyAlignment="1">
      <alignment vertical="top" wrapText="1"/>
      <protection/>
    </xf>
    <xf numFmtId="49" fontId="3" fillId="0" borderId="11" xfId="57" applyNumberFormat="1" applyFont="1" applyBorder="1" applyAlignment="1">
      <alignment horizontal="center" wrapText="1"/>
      <protection/>
    </xf>
    <xf numFmtId="0" fontId="21" fillId="0" borderId="24" xfId="58" applyFont="1" applyBorder="1" applyAlignment="1">
      <alignment horizontal="center" vertical="center"/>
      <protection/>
    </xf>
    <xf numFmtId="0" fontId="21" fillId="0" borderId="11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/>
      <protection/>
    </xf>
    <xf numFmtId="0" fontId="3" fillId="0" borderId="14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right" vertical="center"/>
      <protection/>
    </xf>
    <xf numFmtId="0" fontId="3" fillId="0" borderId="14" xfId="58" applyFont="1" applyBorder="1" applyAlignment="1">
      <alignment horizontal="right" vertical="center"/>
      <protection/>
    </xf>
    <xf numFmtId="1" fontId="3" fillId="0" borderId="11" xfId="58" applyNumberFormat="1" applyFont="1" applyBorder="1" applyAlignment="1">
      <alignment horizontal="center" vertical="center"/>
      <protection/>
    </xf>
    <xf numFmtId="0" fontId="3" fillId="0" borderId="11" xfId="58" applyFont="1" applyBorder="1" applyAlignment="1">
      <alignment/>
      <protection/>
    </xf>
    <xf numFmtId="0" fontId="18" fillId="0" borderId="24" xfId="58" applyFont="1" applyBorder="1" applyAlignment="1">
      <alignment horizontal="left" vertical="top" wrapText="1"/>
      <protection/>
    </xf>
    <xf numFmtId="0" fontId="18" fillId="0" borderId="14" xfId="58" applyFont="1" applyBorder="1" applyAlignment="1">
      <alignment horizontal="left" vertical="top" wrapText="1"/>
      <protection/>
    </xf>
    <xf numFmtId="2" fontId="3" fillId="0" borderId="24" xfId="58" applyNumberFormat="1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/>
      <protection/>
    </xf>
    <xf numFmtId="0" fontId="3" fillId="0" borderId="21" xfId="58" applyFont="1" applyBorder="1" applyAlignment="1">
      <alignment horizontal="center" wrapText="1"/>
      <protection/>
    </xf>
    <xf numFmtId="0" fontId="3" fillId="0" borderId="16" xfId="58" applyFont="1" applyBorder="1" applyAlignment="1">
      <alignment horizontal="center" wrapText="1"/>
      <protection/>
    </xf>
    <xf numFmtId="0" fontId="21" fillId="0" borderId="24" xfId="58" applyFont="1" applyBorder="1" applyAlignment="1">
      <alignment horizontal="center" wrapText="1"/>
      <protection/>
    </xf>
    <xf numFmtId="0" fontId="21" fillId="0" borderId="11" xfId="58" applyFont="1" applyBorder="1" applyAlignment="1">
      <alignment horizontal="center" wrapText="1"/>
      <protection/>
    </xf>
    <xf numFmtId="0" fontId="21" fillId="0" borderId="14" xfId="58" applyFont="1" applyBorder="1" applyAlignment="1">
      <alignment horizontal="center" wrapText="1"/>
      <protection/>
    </xf>
    <xf numFmtId="0" fontId="22" fillId="0" borderId="12" xfId="58" applyFont="1" applyBorder="1" applyAlignment="1">
      <alignment horizontal="center" vertical="center"/>
      <protection/>
    </xf>
    <xf numFmtId="0" fontId="23" fillId="0" borderId="12" xfId="58" applyFont="1" applyBorder="1" applyAlignment="1">
      <alignment horizontal="center"/>
      <protection/>
    </xf>
    <xf numFmtId="0" fontId="18" fillId="0" borderId="15" xfId="58" applyFont="1" applyFill="1" applyBorder="1" applyAlignment="1">
      <alignment horizontal="left" vertical="center" wrapText="1"/>
      <protection/>
    </xf>
    <xf numFmtId="0" fontId="24" fillId="0" borderId="12" xfId="58" applyFont="1" applyFill="1" applyBorder="1" applyAlignment="1">
      <alignment horizontal="left" vertical="center" wrapText="1"/>
      <protection/>
    </xf>
    <xf numFmtId="0" fontId="18" fillId="0" borderId="13" xfId="58" applyFont="1" applyBorder="1" applyAlignment="1">
      <alignment vertical="top" wrapText="1"/>
      <protection/>
    </xf>
    <xf numFmtId="0" fontId="0" fillId="0" borderId="13" xfId="58" applyFont="1" applyBorder="1" applyAlignment="1">
      <alignment vertical="top" wrapText="1"/>
      <protection/>
    </xf>
    <xf numFmtId="0" fontId="18" fillId="0" borderId="13" xfId="58" applyFont="1" applyFill="1" applyBorder="1" applyAlignment="1">
      <alignment horizontal="center" wrapText="1"/>
      <protection/>
    </xf>
    <xf numFmtId="0" fontId="0" fillId="0" borderId="0" xfId="58" applyFont="1" applyFill="1" applyBorder="1" applyAlignment="1">
      <alignment horizontal="center" wrapText="1"/>
      <protection/>
    </xf>
    <xf numFmtId="0" fontId="18" fillId="0" borderId="13" xfId="58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49" fontId="5" fillId="0" borderId="0" xfId="57" applyNumberFormat="1" applyFont="1" applyFill="1" applyBorder="1" applyAlignment="1">
      <alignment horizontal="left" vertical="top" wrapText="1"/>
      <protection/>
    </xf>
    <xf numFmtId="49" fontId="17" fillId="0" borderId="19" xfId="57" applyNumberFormat="1" applyFont="1" applyFill="1" applyBorder="1" applyAlignment="1">
      <alignment horizontal="left" vertical="top" wrapText="1"/>
      <protection/>
    </xf>
    <xf numFmtId="0" fontId="18" fillId="0" borderId="10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16" xfId="58" applyFont="1" applyBorder="1" applyAlignment="1">
      <alignment horizontal="center" vertical="center" wrapText="1"/>
      <protection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19" xfId="58" applyFont="1" applyBorder="1" applyAlignment="1">
      <alignment horizontal="center" vertical="center" wrapText="1"/>
      <protection/>
    </xf>
    <xf numFmtId="0" fontId="3" fillId="0" borderId="15" xfId="58" applyFont="1" applyBorder="1" applyAlignment="1">
      <alignment horizontal="center" vertical="center" wrapText="1"/>
      <protection/>
    </xf>
    <xf numFmtId="0" fontId="3" fillId="0" borderId="17" xfId="58" applyFont="1" applyBorder="1" applyAlignment="1">
      <alignment horizontal="center" vertical="center" wrapText="1"/>
      <protection/>
    </xf>
    <xf numFmtId="0" fontId="15" fillId="0" borderId="0" xfId="67" applyFont="1" applyAlignment="1" applyProtection="1">
      <alignment horizontal="left" wrapText="1"/>
      <protection locked="0"/>
    </xf>
    <xf numFmtId="0" fontId="15" fillId="0" borderId="0" xfId="67" applyFont="1" applyAlignment="1" applyProtection="1">
      <alignment horizontal="left" vertical="top" wrapText="1"/>
      <protection locked="0"/>
    </xf>
    <xf numFmtId="209" fontId="15" fillId="0" borderId="0" xfId="67" applyNumberFormat="1" applyFont="1" applyAlignment="1" applyProtection="1">
      <alignment horizontal="left" vertical="top" wrapText="1"/>
      <protection locked="0"/>
    </xf>
    <xf numFmtId="0" fontId="5" fillId="0" borderId="0" xfId="58" applyFont="1" applyAlignment="1">
      <alignment horizontal="center"/>
      <protection/>
    </xf>
    <xf numFmtId="0" fontId="5" fillId="0" borderId="0" xfId="58" applyFont="1" applyAlignment="1">
      <alignment horizontal="center" wrapText="1"/>
      <protection/>
    </xf>
    <xf numFmtId="0" fontId="81" fillId="0" borderId="24" xfId="58" applyFont="1" applyBorder="1" applyAlignment="1">
      <alignment horizontal="left" vertical="center" wrapText="1"/>
      <protection/>
    </xf>
    <xf numFmtId="0" fontId="81" fillId="0" borderId="11" xfId="58" applyFont="1" applyBorder="1" applyAlignment="1">
      <alignment horizontal="left" vertical="center" wrapText="1"/>
      <protection/>
    </xf>
    <xf numFmtId="2" fontId="80" fillId="0" borderId="23" xfId="58" applyNumberFormat="1" applyFont="1" applyFill="1" applyBorder="1" applyAlignment="1">
      <alignment horizontal="right" vertical="center"/>
      <protection/>
    </xf>
    <xf numFmtId="2" fontId="80" fillId="0" borderId="19" xfId="58" applyNumberFormat="1" applyFont="1" applyFill="1" applyBorder="1" applyAlignment="1">
      <alignment horizontal="right" vertical="center"/>
      <protection/>
    </xf>
    <xf numFmtId="0" fontId="81" fillId="0" borderId="10" xfId="58" applyFont="1" applyBorder="1" applyAlignment="1">
      <alignment horizontal="left" vertical="center" wrapText="1"/>
      <protection/>
    </xf>
    <xf numFmtId="0" fontId="81" fillId="0" borderId="17" xfId="58" applyFont="1" applyBorder="1" applyAlignment="1">
      <alignment horizontal="center" vertical="center" wrapText="1"/>
      <protection/>
    </xf>
    <xf numFmtId="0" fontId="81" fillId="0" borderId="12" xfId="58" applyFont="1" applyBorder="1" applyAlignment="1">
      <alignment horizontal="center" vertical="center" wrapText="1"/>
      <protection/>
    </xf>
    <xf numFmtId="0" fontId="80" fillId="0" borderId="24" xfId="58" applyFont="1" applyBorder="1" applyAlignment="1">
      <alignment horizontal="right" vertical="center" wrapText="1"/>
      <protection/>
    </xf>
    <xf numFmtId="0" fontId="80" fillId="0" borderId="11" xfId="58" applyFont="1" applyBorder="1" applyAlignment="1">
      <alignment horizontal="right" vertical="center" wrapText="1"/>
      <protection/>
    </xf>
    <xf numFmtId="0" fontId="80" fillId="0" borderId="14" xfId="58" applyFont="1" applyBorder="1" applyAlignment="1">
      <alignment horizontal="right" vertical="center" wrapText="1"/>
      <protection/>
    </xf>
    <xf numFmtId="2" fontId="80" fillId="0" borderId="23" xfId="58" applyNumberFormat="1" applyFont="1" applyFill="1" applyBorder="1" applyAlignment="1">
      <alignment horizontal="right" vertical="center" wrapText="1"/>
      <protection/>
    </xf>
    <xf numFmtId="2" fontId="80" fillId="0" borderId="19" xfId="58" applyNumberFormat="1" applyFont="1" applyFill="1" applyBorder="1" applyAlignment="1">
      <alignment horizontal="right" vertical="center" wrapText="1"/>
      <protection/>
    </xf>
    <xf numFmtId="0" fontId="81" fillId="0" borderId="10" xfId="58" applyFont="1" applyFill="1" applyBorder="1" applyAlignment="1">
      <alignment horizontal="left" vertical="center" wrapText="1"/>
      <protection/>
    </xf>
    <xf numFmtId="0" fontId="81" fillId="0" borderId="24" xfId="58" applyFont="1" applyFill="1" applyBorder="1" applyAlignment="1">
      <alignment horizontal="left" vertical="center" wrapText="1"/>
      <protection/>
    </xf>
    <xf numFmtId="0" fontId="81" fillId="0" borderId="10" xfId="58" applyFont="1" applyBorder="1" applyAlignment="1">
      <alignment horizontal="center" vertical="center" wrapText="1"/>
      <protection/>
    </xf>
    <xf numFmtId="0" fontId="80" fillId="0" borderId="16" xfId="58" applyFont="1" applyBorder="1" applyAlignment="1">
      <alignment horizontal="left" vertical="center" wrapText="1"/>
      <protection/>
    </xf>
    <xf numFmtId="0" fontId="5" fillId="33" borderId="17" xfId="58" applyFont="1" applyFill="1" applyBorder="1" applyAlignment="1">
      <alignment horizontal="center" vertical="center" wrapText="1"/>
      <protection/>
    </xf>
    <xf numFmtId="0" fontId="5" fillId="33" borderId="12" xfId="58" applyFont="1" applyFill="1" applyBorder="1" applyAlignment="1">
      <alignment horizontal="center" vertical="center" wrapText="1"/>
      <protection/>
    </xf>
    <xf numFmtId="0" fontId="80" fillId="0" borderId="10" xfId="58" applyFont="1" applyBorder="1" applyAlignment="1">
      <alignment horizontal="left" vertical="center" wrapText="1"/>
      <protection/>
    </xf>
    <xf numFmtId="0" fontId="80" fillId="0" borderId="10" xfId="58" applyFont="1" applyBorder="1" applyAlignment="1">
      <alignment wrapText="1"/>
      <protection/>
    </xf>
    <xf numFmtId="0" fontId="81" fillId="0" borderId="15" xfId="58" applyFont="1" applyBorder="1" applyAlignment="1">
      <alignment horizontal="center" vertical="center" wrapText="1"/>
      <protection/>
    </xf>
    <xf numFmtId="0" fontId="80" fillId="0" borderId="15" xfId="58" applyFont="1" applyBorder="1" applyAlignment="1">
      <alignment wrapText="1"/>
      <protection/>
    </xf>
    <xf numFmtId="2" fontId="80" fillId="0" borderId="24" xfId="58" applyNumberFormat="1" applyFont="1" applyFill="1" applyBorder="1" applyAlignment="1">
      <alignment horizontal="right" vertical="center" wrapText="1"/>
      <protection/>
    </xf>
    <xf numFmtId="2" fontId="80" fillId="0" borderId="11" xfId="58" applyNumberFormat="1" applyFont="1" applyFill="1" applyBorder="1" applyAlignment="1">
      <alignment horizontal="right" vertical="center" wrapText="1"/>
      <protection/>
    </xf>
    <xf numFmtId="0" fontId="81" fillId="0" borderId="21" xfId="58" applyFont="1" applyBorder="1" applyAlignment="1">
      <alignment horizontal="center" vertical="center" wrapText="1"/>
      <protection/>
    </xf>
    <xf numFmtId="0" fontId="81" fillId="0" borderId="16" xfId="58" applyFont="1" applyBorder="1" applyAlignment="1">
      <alignment horizontal="center" vertical="center" wrapText="1"/>
      <protection/>
    </xf>
    <xf numFmtId="0" fontId="81" fillId="0" borderId="22" xfId="58" applyFont="1" applyBorder="1" applyAlignment="1">
      <alignment horizontal="center" vertical="center" wrapText="1"/>
      <protection/>
    </xf>
    <xf numFmtId="0" fontId="81" fillId="0" borderId="13" xfId="58" applyFont="1" applyBorder="1" applyAlignment="1">
      <alignment horizontal="center" vertical="center" wrapText="1"/>
      <protection/>
    </xf>
    <xf numFmtId="0" fontId="81" fillId="0" borderId="0" xfId="58" applyFont="1" applyBorder="1" applyAlignment="1">
      <alignment horizontal="center" vertical="center" wrapText="1"/>
      <protection/>
    </xf>
    <xf numFmtId="0" fontId="81" fillId="0" borderId="18" xfId="58" applyFont="1" applyBorder="1" applyAlignment="1">
      <alignment horizontal="center" vertical="center" wrapText="1"/>
      <protection/>
    </xf>
    <xf numFmtId="0" fontId="81" fillId="0" borderId="23" xfId="58" applyFont="1" applyBorder="1" applyAlignment="1">
      <alignment horizontal="center" vertical="center" wrapText="1"/>
      <protection/>
    </xf>
    <xf numFmtId="0" fontId="81" fillId="0" borderId="19" xfId="58" applyFont="1" applyBorder="1" applyAlignment="1">
      <alignment horizontal="center" vertical="center" wrapText="1"/>
      <protection/>
    </xf>
    <xf numFmtId="0" fontId="81" fillId="0" borderId="20" xfId="58" applyFont="1" applyBorder="1" applyAlignment="1">
      <alignment horizontal="center" vertical="center" wrapText="1"/>
      <protection/>
    </xf>
    <xf numFmtId="0" fontId="81" fillId="0" borderId="0" xfId="58" applyFont="1" applyAlignment="1">
      <alignment horizontal="center" vertical="center" wrapText="1"/>
      <protection/>
    </xf>
    <xf numFmtId="0" fontId="3" fillId="0" borderId="24" xfId="63" applyFont="1" applyBorder="1" applyAlignment="1">
      <alignment horizontal="center" wrapText="1"/>
      <protection/>
    </xf>
    <xf numFmtId="0" fontId="3" fillId="0" borderId="11" xfId="63" applyFont="1" applyBorder="1" applyAlignment="1">
      <alignment horizontal="center" wrapText="1"/>
      <protection/>
    </xf>
    <xf numFmtId="0" fontId="5" fillId="0" borderId="0" xfId="63" applyFont="1" applyAlignment="1">
      <alignment horizontal="center" wrapText="1"/>
      <protection/>
    </xf>
    <xf numFmtId="0" fontId="3" fillId="0" borderId="0" xfId="63" applyFont="1" applyAlignment="1">
      <alignment horizontal="center" wrapText="1"/>
      <protection/>
    </xf>
    <xf numFmtId="0" fontId="3" fillId="0" borderId="19" xfId="63" applyFont="1" applyBorder="1" applyAlignment="1">
      <alignment horizontal="left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3" fillId="0" borderId="23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vertical="center" wrapText="1"/>
      <protection/>
    </xf>
    <xf numFmtId="0" fontId="3" fillId="0" borderId="17" xfId="63" applyFont="1" applyBorder="1" applyAlignment="1">
      <alignment vertical="center" wrapText="1"/>
      <protection/>
    </xf>
    <xf numFmtId="0" fontId="3" fillId="0" borderId="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5" fillId="0" borderId="24" xfId="57" applyFont="1" applyBorder="1" applyAlignment="1">
      <alignment horizontal="left" wrapText="1"/>
      <protection/>
    </xf>
    <xf numFmtId="0" fontId="5" fillId="0" borderId="11" xfId="57" applyFont="1" applyBorder="1" applyAlignment="1">
      <alignment horizontal="left" wrapText="1"/>
      <protection/>
    </xf>
    <xf numFmtId="4" fontId="12" fillId="0" borderId="23" xfId="57" applyNumberFormat="1" applyFont="1" applyBorder="1" applyAlignment="1">
      <alignment horizontal="right" vertical="center" wrapText="1"/>
      <protection/>
    </xf>
    <xf numFmtId="4" fontId="12" fillId="0" borderId="19" xfId="57" applyNumberFormat="1" applyFont="1" applyBorder="1" applyAlignment="1">
      <alignment horizontal="right" vertical="center" wrapText="1"/>
      <protection/>
    </xf>
    <xf numFmtId="0" fontId="3" fillId="0" borderId="24" xfId="57" applyFont="1" applyBorder="1" applyAlignment="1">
      <alignment horizontal="left" wrapText="1"/>
      <protection/>
    </xf>
    <xf numFmtId="0" fontId="3" fillId="0" borderId="11" xfId="57" applyFont="1" applyBorder="1" applyAlignment="1">
      <alignment horizontal="left" wrapText="1"/>
      <protection/>
    </xf>
    <xf numFmtId="0" fontId="17" fillId="0" borderId="21" xfId="54" applyFont="1" applyBorder="1" applyAlignment="1">
      <alignment horizontal="center" vertical="center" wrapText="1"/>
      <protection/>
    </xf>
    <xf numFmtId="0" fontId="29" fillId="0" borderId="16" xfId="54" applyFont="1" applyBorder="1" applyAlignment="1">
      <alignment horizontal="center" vertical="center" wrapText="1"/>
      <protection/>
    </xf>
    <xf numFmtId="0" fontId="29" fillId="0" borderId="22" xfId="54" applyFont="1" applyBorder="1" applyAlignment="1">
      <alignment horizontal="center" vertical="center" wrapText="1"/>
      <protection/>
    </xf>
    <xf numFmtId="0" fontId="30" fillId="0" borderId="33" xfId="54" applyFont="1" applyBorder="1" applyAlignment="1">
      <alignment horizontal="center" vertical="center" wrapText="1"/>
      <protection/>
    </xf>
    <xf numFmtId="0" fontId="31" fillId="0" borderId="34" xfId="54" applyFont="1" applyBorder="1" applyAlignment="1">
      <alignment horizontal="center" vertical="center" wrapText="1"/>
      <protection/>
    </xf>
    <xf numFmtId="0" fontId="31" fillId="0" borderId="35" xfId="54" applyFont="1" applyBorder="1" applyAlignment="1">
      <alignment horizontal="center" vertical="center" wrapText="1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4" xfId="55"/>
    <cellStyle name="Обычный 14 2" xfId="56"/>
    <cellStyle name="Обычный 2" xfId="57"/>
    <cellStyle name="Обычный 2 2" xfId="58"/>
    <cellStyle name="Обычный 2 3" xfId="59"/>
    <cellStyle name="Обычный 2 7" xfId="60"/>
    <cellStyle name="Обычный 3" xfId="61"/>
    <cellStyle name="Обычный 4" xfId="62"/>
    <cellStyle name="Обычный 4 2" xfId="63"/>
    <cellStyle name="Обычный 5" xfId="64"/>
    <cellStyle name="Обычный 6" xfId="65"/>
    <cellStyle name="Обычный 65" xfId="66"/>
    <cellStyle name="Обычный_Обоснование цены договора (ЗСО ВЗ№2)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[0] 2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70"/>
  <sheetViews>
    <sheetView tabSelected="1" view="pageBreakPreview" zoomScale="145" zoomScaleSheetLayoutView="145" zoomScalePageLayoutView="0" workbookViewId="0" topLeftCell="A1">
      <selection activeCell="G17" sqref="G17"/>
    </sheetView>
  </sheetViews>
  <sheetFormatPr defaultColWidth="14.125" defaultRowHeight="12.75"/>
  <cols>
    <col min="1" max="1" width="5.25390625" style="3" customWidth="1"/>
    <col min="2" max="2" width="32.875" style="3" customWidth="1"/>
    <col min="3" max="3" width="13.125" style="3" customWidth="1"/>
    <col min="4" max="4" width="14.125" style="3" customWidth="1"/>
    <col min="5" max="5" width="12.875" style="3" customWidth="1"/>
    <col min="6" max="6" width="27.25390625" style="3" customWidth="1"/>
    <col min="7" max="8" width="17.75390625" style="3" customWidth="1"/>
    <col min="9" max="9" width="16.875" style="3" customWidth="1"/>
    <col min="10" max="10" width="13.25390625" style="3" customWidth="1"/>
    <col min="11" max="11" width="14.25390625" style="3" customWidth="1"/>
    <col min="12" max="12" width="14.375" style="3" customWidth="1"/>
    <col min="13" max="13" width="9.125" style="3" customWidth="1"/>
    <col min="14" max="14" width="3.375" style="3" customWidth="1"/>
    <col min="15" max="16" width="9.75390625" style="3" customWidth="1"/>
    <col min="17" max="17" width="6.75390625" style="3" customWidth="1"/>
    <col min="18" max="252" width="9.125" style="3" customWidth="1"/>
    <col min="253" max="253" width="5.25390625" style="3" customWidth="1"/>
    <col min="254" max="254" width="33.875" style="3" customWidth="1"/>
    <col min="255" max="255" width="10.25390625" style="3" customWidth="1"/>
    <col min="256" max="16384" width="14.125" style="3" customWidth="1"/>
  </cols>
  <sheetData>
    <row r="1" spans="5:6" ht="12.75">
      <c r="E1" s="447" t="s">
        <v>238</v>
      </c>
      <c r="F1" s="447"/>
    </row>
    <row r="2" spans="5:6" ht="12.75">
      <c r="E2" s="447" t="s">
        <v>239</v>
      </c>
      <c r="F2" s="447"/>
    </row>
    <row r="3" spans="5:6" ht="12.75">
      <c r="E3" s="447" t="s">
        <v>204</v>
      </c>
      <c r="F3" s="447"/>
    </row>
    <row r="4" spans="5:6" ht="12.75">
      <c r="E4" s="34"/>
      <c r="F4" s="34"/>
    </row>
    <row r="5" spans="2:6" ht="12.75">
      <c r="B5" s="3" t="s">
        <v>28</v>
      </c>
      <c r="E5" s="24" t="s">
        <v>240</v>
      </c>
      <c r="F5" s="34"/>
    </row>
    <row r="6" spans="5:6" ht="12.75">
      <c r="E6" s="446"/>
      <c r="F6" s="446"/>
    </row>
    <row r="7" spans="5:6" ht="12.75">
      <c r="E7" s="446"/>
      <c r="F7" s="446"/>
    </row>
    <row r="8" spans="2:6" ht="34.5" customHeight="1">
      <c r="B8" s="3" t="s">
        <v>242</v>
      </c>
      <c r="E8" s="446" t="s">
        <v>131</v>
      </c>
      <c r="F8" s="446"/>
    </row>
    <row r="9" spans="2:6" ht="17.25" customHeight="1">
      <c r="B9" s="3" t="s">
        <v>206</v>
      </c>
      <c r="E9" s="446" t="s">
        <v>205</v>
      </c>
      <c r="F9" s="446"/>
    </row>
    <row r="10" ht="36.75" customHeight="1"/>
    <row r="11" spans="1:6" ht="12.75">
      <c r="A11" s="438" t="s">
        <v>4</v>
      </c>
      <c r="B11" s="438"/>
      <c r="C11" s="438"/>
      <c r="D11" s="438"/>
      <c r="E11" s="438"/>
      <c r="F11" s="438"/>
    </row>
    <row r="12" spans="1:10" ht="20.25" customHeight="1">
      <c r="A12" s="439" t="s">
        <v>241</v>
      </c>
      <c r="B12" s="439"/>
      <c r="C12" s="439"/>
      <c r="D12" s="439"/>
      <c r="E12" s="439"/>
      <c r="F12" s="439"/>
      <c r="G12" s="16"/>
      <c r="H12" s="14"/>
      <c r="I12" s="16"/>
      <c r="J12" s="14"/>
    </row>
    <row r="13" spans="1:18" ht="25.5" customHeight="1">
      <c r="A13" s="437" t="s">
        <v>217</v>
      </c>
      <c r="B13" s="437"/>
      <c r="C13" s="437"/>
      <c r="D13" s="437"/>
      <c r="E13" s="437"/>
      <c r="F13" s="437"/>
      <c r="I13" s="16"/>
      <c r="J13" s="15"/>
      <c r="K13" s="11"/>
      <c r="L13" s="14"/>
      <c r="M13" s="4"/>
      <c r="N13" s="4"/>
      <c r="O13" s="5"/>
      <c r="P13" s="6"/>
      <c r="Q13" s="7"/>
      <c r="R13" s="6"/>
    </row>
    <row r="14" spans="1:18" ht="12.75" customHeight="1">
      <c r="A14" s="440" t="s">
        <v>5</v>
      </c>
      <c r="B14" s="441" t="s">
        <v>6</v>
      </c>
      <c r="C14" s="440" t="s">
        <v>7</v>
      </c>
      <c r="D14" s="442" t="s">
        <v>15</v>
      </c>
      <c r="E14" s="442" t="s">
        <v>159</v>
      </c>
      <c r="F14" s="442" t="s">
        <v>160</v>
      </c>
      <c r="I14" s="17"/>
      <c r="J14" s="18"/>
      <c r="K14" s="11"/>
      <c r="L14" s="14"/>
      <c r="M14" s="8"/>
      <c r="N14" s="4"/>
      <c r="O14" s="5"/>
      <c r="P14" s="6"/>
      <c r="Q14" s="7"/>
      <c r="R14" s="6"/>
    </row>
    <row r="15" spans="1:18" ht="38.25" customHeight="1">
      <c r="A15" s="440"/>
      <c r="B15" s="441"/>
      <c r="C15" s="440"/>
      <c r="D15" s="442"/>
      <c r="E15" s="442"/>
      <c r="F15" s="442"/>
      <c r="I15" s="17"/>
      <c r="J15" s="18"/>
      <c r="K15" s="11"/>
      <c r="L15" s="14"/>
      <c r="M15" s="8"/>
      <c r="N15" s="4"/>
      <c r="O15" s="5"/>
      <c r="P15" s="9"/>
      <c r="Q15" s="7"/>
      <c r="R15" s="6"/>
    </row>
    <row r="16" spans="1:18" ht="30" customHeight="1">
      <c r="A16" s="341">
        <v>1</v>
      </c>
      <c r="B16" s="342" t="s">
        <v>16</v>
      </c>
      <c r="C16" s="343"/>
      <c r="D16" s="344"/>
      <c r="E16" s="431"/>
      <c r="F16" s="345"/>
      <c r="H16" s="25"/>
      <c r="I16" s="27"/>
      <c r="J16" s="26"/>
      <c r="K16" s="11"/>
      <c r="L16" s="14"/>
      <c r="M16" s="8"/>
      <c r="N16" s="4"/>
      <c r="O16" s="5"/>
      <c r="P16" s="9"/>
      <c r="Q16" s="7"/>
      <c r="R16" s="6"/>
    </row>
    <row r="17" spans="1:18" ht="33" customHeight="1">
      <c r="A17" s="341">
        <v>2</v>
      </c>
      <c r="B17" s="342" t="s">
        <v>161</v>
      </c>
      <c r="C17" s="343"/>
      <c r="D17" s="344"/>
      <c r="E17" s="344"/>
      <c r="F17" s="345"/>
      <c r="G17" s="19"/>
      <c r="H17" s="25"/>
      <c r="I17" s="25"/>
      <c r="J17" s="25"/>
      <c r="K17" s="11"/>
      <c r="L17" s="14"/>
      <c r="M17" s="10"/>
      <c r="N17" s="4"/>
      <c r="O17" s="5"/>
      <c r="P17" s="6"/>
      <c r="Q17" s="7"/>
      <c r="R17" s="6"/>
    </row>
    <row r="18" spans="1:18" ht="18.75" customHeight="1">
      <c r="A18" s="341">
        <v>3</v>
      </c>
      <c r="B18" s="342" t="s">
        <v>82</v>
      </c>
      <c r="C18" s="343"/>
      <c r="D18" s="344"/>
      <c r="E18" s="344"/>
      <c r="F18" s="345"/>
      <c r="G18" s="19"/>
      <c r="H18" s="25"/>
      <c r="I18" s="25"/>
      <c r="J18" s="25"/>
      <c r="K18" s="11"/>
      <c r="L18" s="14"/>
      <c r="M18" s="10"/>
      <c r="N18" s="4"/>
      <c r="O18" s="5"/>
      <c r="P18" s="6"/>
      <c r="Q18" s="7"/>
      <c r="R18" s="6"/>
    </row>
    <row r="19" spans="1:18" ht="12.75">
      <c r="A19" s="341">
        <v>5</v>
      </c>
      <c r="B19" s="342" t="s">
        <v>162</v>
      </c>
      <c r="C19" s="343"/>
      <c r="D19" s="344"/>
      <c r="E19" s="344"/>
      <c r="F19" s="345"/>
      <c r="H19" s="4"/>
      <c r="I19" s="4"/>
      <c r="J19" s="8"/>
      <c r="K19" s="8"/>
      <c r="L19" s="8"/>
      <c r="M19" s="8"/>
      <c r="N19" s="4"/>
      <c r="O19" s="5"/>
      <c r="P19" s="9"/>
      <c r="Q19" s="7"/>
      <c r="R19" s="7"/>
    </row>
    <row r="20" spans="1:16" ht="12.75">
      <c r="A20" s="341"/>
      <c r="B20" s="342" t="s">
        <v>8</v>
      </c>
      <c r="C20" s="343"/>
      <c r="D20" s="344"/>
      <c r="E20" s="344"/>
      <c r="F20" s="344"/>
      <c r="H20" s="4"/>
      <c r="I20" s="4"/>
      <c r="J20" s="10"/>
      <c r="K20" s="8"/>
      <c r="L20" s="8"/>
      <c r="M20" s="12"/>
      <c r="N20" s="4"/>
      <c r="O20" s="5"/>
      <c r="P20" s="9"/>
    </row>
    <row r="21" spans="1:16" ht="12.75">
      <c r="A21" s="433"/>
      <c r="B21" s="434"/>
      <c r="C21" s="435"/>
      <c r="D21" s="436"/>
      <c r="E21" s="436"/>
      <c r="F21" s="436"/>
      <c r="H21" s="4"/>
      <c r="I21" s="4"/>
      <c r="J21" s="10"/>
      <c r="K21" s="8"/>
      <c r="L21" s="8"/>
      <c r="M21" s="12"/>
      <c r="N21" s="4"/>
      <c r="O21" s="5"/>
      <c r="P21" s="9"/>
    </row>
    <row r="22" spans="1:16" ht="12.75">
      <c r="A22" s="433"/>
      <c r="B22" s="434"/>
      <c r="C22" s="435"/>
      <c r="D22" s="436"/>
      <c r="E22" s="436"/>
      <c r="F22" s="436"/>
      <c r="H22" s="4"/>
      <c r="I22" s="4"/>
      <c r="J22" s="10"/>
      <c r="K22" s="8"/>
      <c r="L22" s="8"/>
      <c r="M22" s="12"/>
      <c r="N22" s="4"/>
      <c r="O22" s="5"/>
      <c r="P22" s="9"/>
    </row>
    <row r="23" spans="1:16" ht="12.75">
      <c r="A23" s="433"/>
      <c r="B23" s="434"/>
      <c r="C23" s="435"/>
      <c r="D23" s="436"/>
      <c r="E23" s="436"/>
      <c r="F23" s="436"/>
      <c r="H23" s="4"/>
      <c r="I23" s="4"/>
      <c r="J23" s="10"/>
      <c r="K23" s="8"/>
      <c r="L23" s="8"/>
      <c r="M23" s="12"/>
      <c r="N23" s="4"/>
      <c r="O23" s="5"/>
      <c r="P23" s="9"/>
    </row>
    <row r="24" spans="1:16" ht="12.75">
      <c r="A24" s="433"/>
      <c r="B24" s="434"/>
      <c r="C24" s="435"/>
      <c r="D24" s="436"/>
      <c r="E24" s="436"/>
      <c r="F24" s="436"/>
      <c r="H24" s="4"/>
      <c r="I24" s="4"/>
      <c r="J24" s="10"/>
      <c r="K24" s="8"/>
      <c r="L24" s="8"/>
      <c r="M24" s="12"/>
      <c r="N24" s="4"/>
      <c r="O24" s="5"/>
      <c r="P24" s="9"/>
    </row>
    <row r="25" spans="1:16" ht="12.75">
      <c r="A25" s="433"/>
      <c r="B25" s="434"/>
      <c r="C25" s="435"/>
      <c r="D25" s="436"/>
      <c r="E25" s="436"/>
      <c r="F25" s="436"/>
      <c r="H25" s="4"/>
      <c r="I25" s="4"/>
      <c r="J25" s="10"/>
      <c r="K25" s="8"/>
      <c r="L25" s="8"/>
      <c r="M25" s="12"/>
      <c r="N25" s="4"/>
      <c r="O25" s="5"/>
      <c r="P25" s="9"/>
    </row>
    <row r="26" spans="1:16" ht="12.75">
      <c r="A26" s="433"/>
      <c r="B26" s="434"/>
      <c r="C26" s="435"/>
      <c r="D26" s="436"/>
      <c r="E26" s="436"/>
      <c r="F26" s="436"/>
      <c r="H26" s="4"/>
      <c r="I26" s="4"/>
      <c r="J26" s="10"/>
      <c r="K26" s="8"/>
      <c r="L26" s="8"/>
      <c r="M26" s="12"/>
      <c r="N26" s="4"/>
      <c r="O26" s="5"/>
      <c r="P26" s="9"/>
    </row>
    <row r="27" spans="1:16" ht="12.75">
      <c r="A27" s="433"/>
      <c r="B27" s="434"/>
      <c r="C27" s="435"/>
      <c r="D27" s="436"/>
      <c r="E27" s="436"/>
      <c r="F27" s="436"/>
      <c r="H27" s="4"/>
      <c r="I27" s="4"/>
      <c r="J27" s="10"/>
      <c r="K27" s="8"/>
      <c r="L27" s="8"/>
      <c r="M27" s="12"/>
      <c r="N27" s="4"/>
      <c r="O27" s="5"/>
      <c r="P27" s="9"/>
    </row>
    <row r="28" spans="1:16" ht="12.75" customHeight="1">
      <c r="A28" s="314"/>
      <c r="B28" s="314"/>
      <c r="C28" s="314"/>
      <c r="D28" s="346"/>
      <c r="E28" s="314"/>
      <c r="F28" s="346"/>
      <c r="H28" s="4"/>
      <c r="I28" s="4"/>
      <c r="J28" s="8"/>
      <c r="K28" s="8"/>
      <c r="L28" s="8"/>
      <c r="M28" s="8"/>
      <c r="N28" s="4"/>
      <c r="O28" s="5"/>
      <c r="P28" s="9"/>
    </row>
    <row r="29" spans="1:16" ht="15.75">
      <c r="A29" s="314"/>
      <c r="B29" s="28"/>
      <c r="C29" s="28"/>
      <c r="D29" s="28"/>
      <c r="E29" s="13"/>
      <c r="F29" s="347"/>
      <c r="H29" s="4"/>
      <c r="I29" s="4"/>
      <c r="J29" s="8"/>
      <c r="K29" s="8"/>
      <c r="L29" s="8"/>
      <c r="M29" s="8"/>
      <c r="N29" s="4"/>
      <c r="O29" s="5"/>
      <c r="P29" s="9"/>
    </row>
    <row r="30" spans="1:16" ht="12.75" customHeight="1">
      <c r="A30" s="314"/>
      <c r="B30" s="443"/>
      <c r="C30" s="444"/>
      <c r="D30" s="444"/>
      <c r="E30" s="13"/>
      <c r="F30" s="314"/>
      <c r="H30" s="4"/>
      <c r="I30" s="4"/>
      <c r="J30" s="8"/>
      <c r="K30" s="8"/>
      <c r="L30" s="8"/>
      <c r="M30" s="8"/>
      <c r="N30" s="4"/>
      <c r="O30" s="5"/>
      <c r="P30" s="9"/>
    </row>
    <row r="31" spans="1:16" ht="12.75">
      <c r="A31" s="314"/>
      <c r="B31" s="314"/>
      <c r="C31" s="320"/>
      <c r="D31" s="320"/>
      <c r="E31" s="346"/>
      <c r="F31" s="314"/>
      <c r="H31" s="4"/>
      <c r="I31" s="4"/>
      <c r="J31" s="8"/>
      <c r="K31" s="8"/>
      <c r="L31" s="8"/>
      <c r="M31" s="8"/>
      <c r="N31" s="4"/>
      <c r="O31" s="5"/>
      <c r="P31" s="9"/>
    </row>
    <row r="32" spans="1:16" ht="12.75">
      <c r="A32" s="314"/>
      <c r="B32" s="429"/>
      <c r="C32" s="429"/>
      <c r="D32" s="106"/>
      <c r="E32" s="346"/>
      <c r="F32" s="314"/>
      <c r="H32" s="4"/>
      <c r="I32" s="4"/>
      <c r="J32" s="8"/>
      <c r="K32" s="8"/>
      <c r="L32" s="8"/>
      <c r="M32" s="8"/>
      <c r="N32" s="4"/>
      <c r="O32" s="5"/>
      <c r="P32" s="9"/>
    </row>
    <row r="33" spans="1:16" ht="12.75">
      <c r="A33" s="314"/>
      <c r="B33" s="13"/>
      <c r="C33" s="13"/>
      <c r="D33" s="106"/>
      <c r="E33" s="13"/>
      <c r="F33" s="314"/>
      <c r="H33" s="4"/>
      <c r="I33" s="4"/>
      <c r="J33" s="8"/>
      <c r="K33" s="8"/>
      <c r="L33" s="8"/>
      <c r="M33" s="8"/>
      <c r="N33" s="4"/>
      <c r="O33" s="5"/>
      <c r="P33" s="9"/>
    </row>
    <row r="34" spans="1:15" ht="12.75" customHeight="1">
      <c r="A34" s="314"/>
      <c r="B34" s="445"/>
      <c r="C34" s="444"/>
      <c r="D34" s="444"/>
      <c r="E34" s="13"/>
      <c r="F34" s="314"/>
      <c r="H34" s="4"/>
      <c r="I34" s="4"/>
      <c r="J34" s="8"/>
      <c r="K34" s="8"/>
      <c r="L34" s="8"/>
      <c r="M34" s="8"/>
      <c r="N34" s="4"/>
      <c r="O34" s="5"/>
    </row>
    <row r="35" spans="1:15" ht="12.75">
      <c r="A35" s="314"/>
      <c r="B35" s="13"/>
      <c r="C35" s="13"/>
      <c r="D35" s="314"/>
      <c r="E35" s="13"/>
      <c r="F35" s="346"/>
      <c r="H35" s="4"/>
      <c r="I35" s="4"/>
      <c r="J35" s="8"/>
      <c r="K35" s="8"/>
      <c r="L35" s="8"/>
      <c r="M35" s="8"/>
      <c r="N35" s="4"/>
      <c r="O35" s="5"/>
    </row>
    <row r="36" spans="1:15" ht="12.75">
      <c r="A36" s="314"/>
      <c r="B36" s="314"/>
      <c r="C36" s="314"/>
      <c r="D36" s="314"/>
      <c r="E36" s="314"/>
      <c r="F36" s="314"/>
      <c r="H36" s="4"/>
      <c r="I36" s="4"/>
      <c r="J36" s="8"/>
      <c r="K36" s="8"/>
      <c r="L36" s="8"/>
      <c r="M36" s="8"/>
      <c r="N36" s="4"/>
      <c r="O36" s="5"/>
    </row>
    <row r="37" spans="1:15" ht="12.75">
      <c r="A37" s="314"/>
      <c r="B37" s="314"/>
      <c r="C37" s="314"/>
      <c r="D37" s="314"/>
      <c r="E37" s="314"/>
      <c r="F37" s="314"/>
      <c r="H37" s="4"/>
      <c r="I37" s="4"/>
      <c r="J37" s="8"/>
      <c r="K37" s="8"/>
      <c r="L37" s="8"/>
      <c r="M37" s="8"/>
      <c r="N37" s="4"/>
      <c r="O37" s="4"/>
    </row>
    <row r="38" spans="1:15" ht="12.75">
      <c r="A38" s="314"/>
      <c r="B38" s="314"/>
      <c r="C38" s="314"/>
      <c r="D38" s="314"/>
      <c r="E38" s="314"/>
      <c r="F38" s="314"/>
      <c r="H38" s="4"/>
      <c r="I38" s="4"/>
      <c r="J38" s="8"/>
      <c r="K38" s="8"/>
      <c r="L38" s="8"/>
      <c r="M38" s="8"/>
      <c r="N38" s="4"/>
      <c r="O38" s="4"/>
    </row>
    <row r="39" spans="10:13" ht="12.75">
      <c r="J39" s="9"/>
      <c r="K39" s="9"/>
      <c r="L39" s="9"/>
      <c r="M39" s="9"/>
    </row>
    <row r="40" spans="10:13" ht="12.75">
      <c r="J40" s="9"/>
      <c r="K40" s="9"/>
      <c r="L40" s="9"/>
      <c r="M40" s="9"/>
    </row>
    <row r="41" spans="10:13" ht="12.75">
      <c r="J41" s="9"/>
      <c r="K41" s="9"/>
      <c r="L41" s="9"/>
      <c r="M41" s="9"/>
    </row>
    <row r="42" spans="10:13" ht="12.75">
      <c r="J42" s="9"/>
      <c r="K42" s="9"/>
      <c r="L42" s="9"/>
      <c r="M42" s="9"/>
    </row>
    <row r="43" spans="10:13" ht="12.75">
      <c r="J43" s="9"/>
      <c r="K43" s="9"/>
      <c r="L43" s="9"/>
      <c r="M43" s="9"/>
    </row>
    <row r="44" spans="10:13" ht="12.75">
      <c r="J44" s="9"/>
      <c r="K44" s="9"/>
      <c r="L44" s="9"/>
      <c r="M44" s="9"/>
    </row>
    <row r="45" spans="10:13" ht="12.75">
      <c r="J45" s="9"/>
      <c r="K45" s="9"/>
      <c r="L45" s="9"/>
      <c r="M45" s="9"/>
    </row>
    <row r="46" spans="10:13" ht="12.75">
      <c r="J46" s="9"/>
      <c r="K46" s="9"/>
      <c r="L46" s="9"/>
      <c r="M46" s="9"/>
    </row>
    <row r="47" spans="10:13" ht="12.75">
      <c r="J47" s="9"/>
      <c r="K47" s="9"/>
      <c r="L47" s="9"/>
      <c r="M47" s="9"/>
    </row>
    <row r="48" spans="10:13" ht="12.75">
      <c r="J48" s="9"/>
      <c r="K48" s="9"/>
      <c r="L48" s="9"/>
      <c r="M48" s="9"/>
    </row>
    <row r="49" spans="10:13" ht="12.75">
      <c r="J49" s="9"/>
      <c r="K49" s="9"/>
      <c r="L49" s="9"/>
      <c r="M49" s="9"/>
    </row>
    <row r="50" spans="10:13" ht="12.75">
      <c r="J50" s="9"/>
      <c r="K50" s="9"/>
      <c r="L50" s="9"/>
      <c r="M50" s="9"/>
    </row>
    <row r="51" spans="10:13" ht="12.75">
      <c r="J51" s="9"/>
      <c r="K51" s="9"/>
      <c r="L51" s="9"/>
      <c r="M51" s="9"/>
    </row>
    <row r="52" spans="10:13" ht="12.75">
      <c r="J52" s="9"/>
      <c r="K52" s="9"/>
      <c r="L52" s="9"/>
      <c r="M52" s="9"/>
    </row>
    <row r="53" spans="10:13" ht="12.75">
      <c r="J53" s="9"/>
      <c r="K53" s="9"/>
      <c r="L53" s="9"/>
      <c r="M53" s="9"/>
    </row>
    <row r="54" spans="10:13" ht="12.75">
      <c r="J54" s="9"/>
      <c r="K54" s="9"/>
      <c r="L54" s="9"/>
      <c r="M54" s="9"/>
    </row>
    <row r="55" spans="10:13" ht="12.75">
      <c r="J55" s="9"/>
      <c r="K55" s="9"/>
      <c r="L55" s="9"/>
      <c r="M55" s="9"/>
    </row>
    <row r="56" spans="10:13" ht="12.75">
      <c r="J56" s="9"/>
      <c r="K56" s="9"/>
      <c r="L56" s="9"/>
      <c r="M56" s="9"/>
    </row>
    <row r="57" spans="10:13" ht="12.75">
      <c r="J57" s="9"/>
      <c r="K57" s="9"/>
      <c r="L57" s="9"/>
      <c r="M57" s="9"/>
    </row>
    <row r="58" spans="10:13" ht="12.75">
      <c r="J58" s="9"/>
      <c r="K58" s="9"/>
      <c r="L58" s="9"/>
      <c r="M58" s="9"/>
    </row>
    <row r="59" spans="10:13" ht="12.75">
      <c r="J59" s="9"/>
      <c r="K59" s="9"/>
      <c r="L59" s="9"/>
      <c r="M59" s="9"/>
    </row>
    <row r="60" spans="10:13" ht="12.75">
      <c r="J60" s="9"/>
      <c r="K60" s="9"/>
      <c r="L60" s="9"/>
      <c r="M60" s="9"/>
    </row>
    <row r="61" spans="10:13" ht="12.75">
      <c r="J61" s="9"/>
      <c r="K61" s="9"/>
      <c r="L61" s="9"/>
      <c r="M61" s="9"/>
    </row>
    <row r="62" spans="10:13" ht="12.75">
      <c r="J62" s="9"/>
      <c r="K62" s="9"/>
      <c r="L62" s="9"/>
      <c r="M62" s="9"/>
    </row>
    <row r="63" spans="10:13" ht="12.75">
      <c r="J63" s="9"/>
      <c r="K63" s="9"/>
      <c r="L63" s="9"/>
      <c r="M63" s="9"/>
    </row>
    <row r="64" spans="10:13" ht="12.75">
      <c r="J64" s="9"/>
      <c r="K64" s="9"/>
      <c r="L64" s="9"/>
      <c r="M64" s="9"/>
    </row>
    <row r="65" spans="10:13" ht="12.75">
      <c r="J65" s="9"/>
      <c r="K65" s="9"/>
      <c r="L65" s="9"/>
      <c r="M65" s="9"/>
    </row>
    <row r="66" spans="10:13" ht="12.75">
      <c r="J66" s="9"/>
      <c r="K66" s="9"/>
      <c r="L66" s="9"/>
      <c r="M66" s="9"/>
    </row>
    <row r="67" spans="10:13" ht="12.75">
      <c r="J67" s="9"/>
      <c r="K67" s="9"/>
      <c r="L67" s="9"/>
      <c r="M67" s="9"/>
    </row>
    <row r="68" spans="10:13" ht="12.75">
      <c r="J68" s="9"/>
      <c r="K68" s="9"/>
      <c r="L68" s="9"/>
      <c r="M68" s="9"/>
    </row>
    <row r="69" spans="10:13" ht="12.75">
      <c r="J69" s="9"/>
      <c r="K69" s="9"/>
      <c r="L69" s="9"/>
      <c r="M69" s="9"/>
    </row>
    <row r="70" spans="10:13" ht="12.75">
      <c r="J70" s="9"/>
      <c r="K70" s="9"/>
      <c r="L70" s="9"/>
      <c r="M70" s="9"/>
    </row>
  </sheetData>
  <sheetProtection/>
  <mergeCells count="18">
    <mergeCell ref="B30:D30"/>
    <mergeCell ref="B34:D34"/>
    <mergeCell ref="E9:F9"/>
    <mergeCell ref="E1:F1"/>
    <mergeCell ref="E2:F2"/>
    <mergeCell ref="E3:F3"/>
    <mergeCell ref="E6:F6"/>
    <mergeCell ref="E7:F7"/>
    <mergeCell ref="E8:F8"/>
    <mergeCell ref="F14:F15"/>
    <mergeCell ref="A13:F13"/>
    <mergeCell ref="A11:F11"/>
    <mergeCell ref="A12:F12"/>
    <mergeCell ref="A14:A15"/>
    <mergeCell ref="B14:B15"/>
    <mergeCell ref="C14:C15"/>
    <mergeCell ref="D14:D15"/>
    <mergeCell ref="E14:E15"/>
  </mergeCells>
  <printOptions/>
  <pageMargins left="0.43" right="0.43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5"/>
  <sheetViews>
    <sheetView view="pageBreakPreview" zoomScaleSheetLayoutView="100" workbookViewId="0" topLeftCell="A16">
      <selection activeCell="H45" sqref="H45"/>
    </sheetView>
  </sheetViews>
  <sheetFormatPr defaultColWidth="9.00390625" defaultRowHeight="12.75"/>
  <cols>
    <col min="1" max="1" width="2.75390625" style="0" customWidth="1"/>
    <col min="2" max="2" width="11.875" style="0" customWidth="1"/>
    <col min="3" max="3" width="15.75390625" style="0" customWidth="1"/>
    <col min="4" max="4" width="7.75390625" style="0" customWidth="1"/>
    <col min="5" max="5" width="1.75390625" style="0" customWidth="1"/>
    <col min="6" max="6" width="6.375" style="0" customWidth="1"/>
    <col min="7" max="7" width="1.25" style="0" customWidth="1"/>
    <col min="8" max="8" width="5.125" style="0" customWidth="1"/>
    <col min="9" max="9" width="1.75390625" style="0" customWidth="1"/>
    <col min="10" max="10" width="8.00390625" style="0" customWidth="1"/>
    <col min="11" max="11" width="2.875" style="0" customWidth="1"/>
    <col min="12" max="12" width="3.125" style="0" customWidth="1"/>
    <col min="13" max="13" width="1.25" style="0" customWidth="1"/>
    <col min="14" max="14" width="0.2421875" style="0" customWidth="1"/>
    <col min="15" max="15" width="1.875" style="0" hidden="1" customWidth="1"/>
    <col min="16" max="16" width="1.25" style="0" hidden="1" customWidth="1"/>
    <col min="17" max="17" width="0.37109375" style="0" hidden="1" customWidth="1"/>
    <col min="18" max="20" width="1.25" style="0" hidden="1" customWidth="1"/>
    <col min="21" max="21" width="0.74609375" style="0" hidden="1" customWidth="1"/>
    <col min="22" max="22" width="10.75390625" style="48" customWidth="1"/>
    <col min="24" max="24" width="16.375" style="0" customWidth="1"/>
  </cols>
  <sheetData>
    <row r="1" spans="1:22" ht="12.75" customHeight="1">
      <c r="A1" s="3"/>
      <c r="B1" s="3"/>
      <c r="C1" s="3"/>
      <c r="E1" s="33"/>
      <c r="F1" s="33"/>
      <c r="G1" s="33" t="s">
        <v>40</v>
      </c>
      <c r="H1" s="33"/>
      <c r="I1" s="33"/>
      <c r="J1" s="33"/>
      <c r="K1" s="33"/>
      <c r="L1" s="33"/>
      <c r="M1" s="33"/>
      <c r="N1" s="33"/>
      <c r="O1" s="38"/>
      <c r="P1" s="38"/>
      <c r="Q1" s="38"/>
      <c r="R1" s="38"/>
      <c r="S1" s="38"/>
      <c r="T1" s="38"/>
      <c r="U1" s="38"/>
      <c r="V1" s="39"/>
    </row>
    <row r="2" spans="1:22" ht="12.75" customHeight="1">
      <c r="A2" s="3"/>
      <c r="B2" s="3"/>
      <c r="C2" s="3"/>
      <c r="F2" s="33"/>
      <c r="G2" s="33" t="s">
        <v>34</v>
      </c>
      <c r="H2" s="33"/>
      <c r="I2" s="33"/>
      <c r="J2" s="33"/>
      <c r="K2" s="33"/>
      <c r="L2" s="33"/>
      <c r="M2" s="33"/>
      <c r="N2" s="33"/>
      <c r="O2" s="38"/>
      <c r="P2" s="38"/>
      <c r="Q2" s="38"/>
      <c r="R2" s="38"/>
      <c r="S2" s="38"/>
      <c r="T2" s="38"/>
      <c r="U2" s="38"/>
      <c r="V2" s="40"/>
    </row>
    <row r="3" spans="1:22" ht="12.75" customHeight="1">
      <c r="A3" s="3"/>
      <c r="B3" s="3"/>
      <c r="C3" s="3"/>
      <c r="E3" s="33"/>
      <c r="F3" s="33"/>
      <c r="G3" s="33" t="s">
        <v>204</v>
      </c>
      <c r="H3" s="33"/>
      <c r="I3" s="33"/>
      <c r="J3" s="33"/>
      <c r="K3" s="33"/>
      <c r="L3" s="33"/>
      <c r="M3" s="33"/>
      <c r="N3" s="33"/>
      <c r="O3" s="38"/>
      <c r="P3" s="38"/>
      <c r="Q3" s="38"/>
      <c r="R3" s="38"/>
      <c r="S3" s="38"/>
      <c r="T3" s="38"/>
      <c r="U3" s="38"/>
      <c r="V3" s="34"/>
    </row>
    <row r="4" spans="1:22" ht="12.75" customHeight="1">
      <c r="A4" s="3"/>
      <c r="B4" s="3"/>
      <c r="C4" s="3"/>
      <c r="D4" s="3"/>
      <c r="E4" s="34"/>
      <c r="F4" s="34"/>
      <c r="G4" s="3"/>
      <c r="H4" s="3"/>
      <c r="I4" s="3"/>
      <c r="J4" s="3"/>
      <c r="K4" s="3"/>
      <c r="L4" s="3"/>
      <c r="M4" s="3"/>
      <c r="N4" s="3"/>
      <c r="O4" s="35"/>
      <c r="P4" s="35"/>
      <c r="Q4" s="35"/>
      <c r="R4" s="35"/>
      <c r="S4" s="35"/>
      <c r="T4" s="35"/>
      <c r="U4" s="35"/>
      <c r="V4" s="41"/>
    </row>
    <row r="5" spans="1:22" s="36" customFormat="1" ht="12.75" customHeight="1">
      <c r="A5" s="3"/>
      <c r="B5" s="3" t="s">
        <v>28</v>
      </c>
      <c r="C5" s="3"/>
      <c r="D5" s="3"/>
      <c r="E5" s="24"/>
      <c r="F5" s="34"/>
      <c r="G5" s="24" t="s">
        <v>29</v>
      </c>
      <c r="H5" s="24"/>
      <c r="I5" s="24"/>
      <c r="J5" s="24"/>
      <c r="K5" s="24"/>
      <c r="L5" s="24"/>
      <c r="M5" s="3"/>
      <c r="N5" s="3"/>
      <c r="O5" s="42"/>
      <c r="P5" s="43"/>
      <c r="Q5" s="43"/>
      <c r="R5" s="43"/>
      <c r="S5" s="43"/>
      <c r="T5" s="43"/>
      <c r="U5" s="43"/>
      <c r="V5" s="43"/>
    </row>
    <row r="6" spans="1:22" s="36" customFormat="1" ht="12.75" customHeight="1">
      <c r="A6" s="3"/>
      <c r="B6" s="3"/>
      <c r="C6" s="3"/>
      <c r="D6" s="3"/>
      <c r="E6" s="33"/>
      <c r="F6" s="33"/>
      <c r="G6" s="33"/>
      <c r="H6" s="33"/>
      <c r="I6" s="24"/>
      <c r="J6" s="24"/>
      <c r="K6" s="24"/>
      <c r="L6" s="24"/>
      <c r="M6" s="24"/>
      <c r="N6" s="24"/>
      <c r="O6" s="42"/>
      <c r="P6" s="43"/>
      <c r="Q6" s="43"/>
      <c r="R6" s="43"/>
      <c r="S6" s="43"/>
      <c r="T6" s="43"/>
      <c r="U6" s="43"/>
      <c r="V6" s="43"/>
    </row>
    <row r="7" spans="1:22" s="36" customFormat="1" ht="12.75" customHeight="1">
      <c r="A7" s="3"/>
      <c r="B7" s="3"/>
      <c r="C7" s="3"/>
      <c r="D7" s="3"/>
      <c r="E7" s="33"/>
      <c r="F7" s="33"/>
      <c r="G7" s="33"/>
      <c r="H7" s="33"/>
      <c r="I7" s="24"/>
      <c r="J7" s="24"/>
      <c r="K7" s="24"/>
      <c r="L7" s="24"/>
      <c r="M7" s="3"/>
      <c r="N7" s="3"/>
      <c r="O7" s="42"/>
      <c r="P7" s="43"/>
      <c r="Q7" s="43"/>
      <c r="R7" s="43"/>
      <c r="S7" s="43"/>
      <c r="T7" s="43"/>
      <c r="U7" s="43"/>
      <c r="V7" s="43"/>
    </row>
    <row r="8" spans="1:22" s="36" customFormat="1" ht="12.75" customHeight="1">
      <c r="A8" s="3"/>
      <c r="B8" s="3" t="s">
        <v>43</v>
      </c>
      <c r="C8" s="3"/>
      <c r="D8" s="3"/>
      <c r="E8" s="33"/>
      <c r="F8" s="33"/>
      <c r="G8" s="33"/>
      <c r="H8" s="33"/>
      <c r="I8" s="24"/>
      <c r="J8" s="24"/>
      <c r="K8" s="24"/>
      <c r="L8" s="24"/>
      <c r="M8" s="24"/>
      <c r="N8" s="24"/>
      <c r="O8" s="37"/>
      <c r="P8" s="37"/>
      <c r="Q8" s="37"/>
      <c r="R8" s="37"/>
      <c r="S8" s="37"/>
      <c r="T8" s="37"/>
      <c r="U8" s="37"/>
      <c r="V8" s="37"/>
    </row>
    <row r="9" spans="1:22" ht="12.75">
      <c r="A9" s="3"/>
      <c r="B9" s="3" t="s">
        <v>207</v>
      </c>
      <c r="C9" s="3"/>
      <c r="D9" s="3"/>
      <c r="E9" s="33"/>
      <c r="F9" s="33"/>
      <c r="G9" s="24" t="s">
        <v>205</v>
      </c>
      <c r="H9" s="24"/>
      <c r="I9" s="24"/>
      <c r="J9" s="24"/>
      <c r="K9" s="24"/>
      <c r="L9" s="24"/>
      <c r="M9" s="24"/>
      <c r="N9" s="24"/>
      <c r="O9" s="44"/>
      <c r="P9" s="44"/>
      <c r="Q9" s="44"/>
      <c r="R9" s="44"/>
      <c r="S9" s="44"/>
      <c r="T9" s="44"/>
      <c r="U9" s="44"/>
      <c r="V9" s="45"/>
    </row>
    <row r="10" spans="1:22" ht="12.75">
      <c r="A10" s="3"/>
      <c r="B10" s="3"/>
      <c r="C10" s="3"/>
      <c r="D10" s="3"/>
      <c r="E10" s="33"/>
      <c r="F10" s="33"/>
      <c r="G10" s="24"/>
      <c r="H10" s="24"/>
      <c r="I10" s="24"/>
      <c r="J10" s="24"/>
      <c r="K10" s="24"/>
      <c r="L10" s="24"/>
      <c r="M10" s="24"/>
      <c r="N10" s="24"/>
      <c r="O10" s="44"/>
      <c r="P10" s="44"/>
      <c r="Q10" s="44"/>
      <c r="R10" s="44"/>
      <c r="S10" s="44"/>
      <c r="T10" s="44"/>
      <c r="U10" s="44"/>
      <c r="V10" s="45"/>
    </row>
    <row r="11" spans="1:22" ht="12.75">
      <c r="A11" s="3"/>
      <c r="B11" s="3"/>
      <c r="C11" s="3"/>
      <c r="D11" s="3" t="s">
        <v>13</v>
      </c>
      <c r="E11" s="33"/>
      <c r="F11" s="33"/>
      <c r="G11" s="24"/>
      <c r="H11" s="24"/>
      <c r="I11" s="24"/>
      <c r="J11" s="24"/>
      <c r="K11" s="24"/>
      <c r="L11" s="24"/>
      <c r="M11" s="24"/>
      <c r="N11" s="24"/>
      <c r="O11" s="44"/>
      <c r="P11" s="44"/>
      <c r="Q11" s="44"/>
      <c r="R11" s="44"/>
      <c r="S11" s="44"/>
      <c r="T11" s="44"/>
      <c r="U11" s="44"/>
      <c r="V11" s="45"/>
    </row>
    <row r="12" spans="1:22" ht="12.75">
      <c r="A12" s="46"/>
      <c r="B12" s="463" t="s">
        <v>35</v>
      </c>
      <c r="C12" s="463"/>
      <c r="D12" s="463"/>
      <c r="E12" s="463"/>
      <c r="F12" s="463"/>
      <c r="G12" s="463"/>
      <c r="H12" s="463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1"/>
    </row>
    <row r="13" spans="1:22" ht="23.25" customHeight="1">
      <c r="A13" s="474" t="s">
        <v>36</v>
      </c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</row>
    <row r="14" spans="1:28" ht="23.25" customHeight="1">
      <c r="A14" s="107"/>
      <c r="B14" s="107"/>
      <c r="C14" s="475" t="s">
        <v>217</v>
      </c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475"/>
      <c r="V14" s="475"/>
      <c r="Y14" s="48"/>
      <c r="AB14" s="49"/>
    </row>
    <row r="15" spans="1:22" ht="78.75" customHeight="1">
      <c r="A15" s="50" t="s">
        <v>0</v>
      </c>
      <c r="B15" s="50" t="s">
        <v>1</v>
      </c>
      <c r="C15" s="464" t="s">
        <v>2</v>
      </c>
      <c r="D15" s="465"/>
      <c r="E15" s="466" t="s">
        <v>14</v>
      </c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5"/>
      <c r="V15" s="50" t="s">
        <v>11</v>
      </c>
    </row>
    <row r="16" spans="1:22" ht="11.25" customHeight="1">
      <c r="A16" s="51">
        <v>1</v>
      </c>
      <c r="B16" s="51">
        <v>2</v>
      </c>
      <c r="C16" s="467">
        <v>3</v>
      </c>
      <c r="D16" s="468"/>
      <c r="E16" s="469" t="s">
        <v>10</v>
      </c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8"/>
      <c r="V16" s="52">
        <v>5</v>
      </c>
    </row>
    <row r="17" spans="1:22" ht="124.5" customHeight="1">
      <c r="A17" s="53" t="s">
        <v>3</v>
      </c>
      <c r="B17" s="54" t="s">
        <v>222</v>
      </c>
      <c r="C17" s="470" t="s">
        <v>163</v>
      </c>
      <c r="D17" s="471"/>
      <c r="E17" s="55" t="s">
        <v>25</v>
      </c>
      <c r="F17" s="56">
        <f>D18</f>
        <v>404.6</v>
      </c>
      <c r="G17" s="57" t="s">
        <v>26</v>
      </c>
      <c r="H17" s="57">
        <f>D20</f>
        <v>2.8</v>
      </c>
      <c r="I17" s="58" t="s">
        <v>9</v>
      </c>
      <c r="J17" s="59">
        <f>D19</f>
        <v>180.92</v>
      </c>
      <c r="K17" s="60" t="s">
        <v>27</v>
      </c>
      <c r="L17" s="95"/>
      <c r="M17" s="61"/>
      <c r="N17" s="61"/>
      <c r="O17" s="62"/>
      <c r="P17" s="62"/>
      <c r="Q17" s="62"/>
      <c r="R17" s="62"/>
      <c r="S17" s="62"/>
      <c r="T17" s="62"/>
      <c r="U17" s="62"/>
      <c r="V17" s="98">
        <f>ROUND((F17+H17*J17)*H19*F19*J19,2)</f>
        <v>4414.6</v>
      </c>
    </row>
    <row r="18" spans="1:22" ht="11.25" customHeight="1">
      <c r="A18" s="63"/>
      <c r="B18" s="64"/>
      <c r="C18" s="65" t="s">
        <v>37</v>
      </c>
      <c r="D18" s="66">
        <v>404.6</v>
      </c>
      <c r="E18" s="67"/>
      <c r="F18" s="67"/>
      <c r="G18" s="67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9"/>
      <c r="V18" s="70"/>
    </row>
    <row r="19" spans="1:22" ht="11.25" customHeight="1">
      <c r="A19" s="63"/>
      <c r="B19" s="64"/>
      <c r="C19" s="65" t="s">
        <v>41</v>
      </c>
      <c r="D19" s="71">
        <v>180.92</v>
      </c>
      <c r="E19" s="72"/>
      <c r="F19" s="73">
        <f>D22</f>
        <v>1.15</v>
      </c>
      <c r="G19" s="74" t="s">
        <v>9</v>
      </c>
      <c r="H19" s="75">
        <f>D21</f>
        <v>1.1</v>
      </c>
      <c r="I19" s="76" t="s">
        <v>9</v>
      </c>
      <c r="J19" s="77">
        <f>D23</f>
        <v>3.83</v>
      </c>
      <c r="K19" s="78"/>
      <c r="L19" s="473"/>
      <c r="M19" s="473"/>
      <c r="N19" s="75"/>
      <c r="O19" s="74"/>
      <c r="P19" s="68"/>
      <c r="Q19" s="68"/>
      <c r="R19" s="68"/>
      <c r="S19" s="68"/>
      <c r="T19" s="68"/>
      <c r="U19" s="69"/>
      <c r="V19" s="70"/>
    </row>
    <row r="20" spans="1:22" ht="11.25" customHeight="1">
      <c r="A20" s="63"/>
      <c r="B20" s="79"/>
      <c r="C20" s="65" t="s">
        <v>42</v>
      </c>
      <c r="D20" s="348">
        <v>2.8</v>
      </c>
      <c r="E20" s="67"/>
      <c r="F20" s="67"/>
      <c r="G20" s="67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9"/>
      <c r="V20" s="70"/>
    </row>
    <row r="21" spans="1:22" ht="22.5" customHeight="1">
      <c r="A21" s="63"/>
      <c r="B21" s="478" t="s">
        <v>224</v>
      </c>
      <c r="C21" s="479"/>
      <c r="D21" s="430">
        <v>1.1</v>
      </c>
      <c r="E21" s="67"/>
      <c r="F21" s="67"/>
      <c r="G21" s="67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/>
      <c r="V21" s="70"/>
    </row>
    <row r="22" spans="1:22" ht="15.75" customHeight="1">
      <c r="A22" s="63"/>
      <c r="B22" s="480" t="s">
        <v>229</v>
      </c>
      <c r="C22" s="479"/>
      <c r="D22" s="71">
        <v>1.15</v>
      </c>
      <c r="E22" s="67"/>
      <c r="F22" s="67"/>
      <c r="G22" s="67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/>
      <c r="V22" s="70"/>
    </row>
    <row r="23" spans="1:28" ht="27.75" customHeight="1">
      <c r="A23" s="96"/>
      <c r="B23" s="455" t="s">
        <v>230</v>
      </c>
      <c r="C23" s="456"/>
      <c r="D23" s="94">
        <v>3.83</v>
      </c>
      <c r="E23" s="80"/>
      <c r="F23" s="80"/>
      <c r="G23" s="80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/>
      <c r="V23" s="83"/>
      <c r="AA23" s="448"/>
      <c r="AB23" s="448"/>
    </row>
    <row r="24" spans="1:22" ht="13.5" customHeight="1">
      <c r="A24" s="84" t="s">
        <v>10</v>
      </c>
      <c r="B24" s="97"/>
      <c r="C24" s="449" t="s">
        <v>38</v>
      </c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1"/>
      <c r="V24" s="99">
        <f>V17</f>
        <v>4414.6</v>
      </c>
    </row>
    <row r="25" spans="1:22" ht="13.5" customHeight="1">
      <c r="A25" s="84" t="s">
        <v>17</v>
      </c>
      <c r="B25" s="85"/>
      <c r="C25" s="452" t="s">
        <v>33</v>
      </c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4"/>
      <c r="V25" s="100">
        <f>V24*1000</f>
        <v>4414600</v>
      </c>
    </row>
    <row r="26" spans="1:22" ht="13.5" customHeight="1">
      <c r="A26" s="84"/>
      <c r="B26" s="476" t="s">
        <v>32</v>
      </c>
      <c r="C26" s="477"/>
      <c r="D26" s="21" t="s">
        <v>225</v>
      </c>
      <c r="E26" s="459">
        <f>V25</f>
        <v>4414600</v>
      </c>
      <c r="F26" s="460"/>
      <c r="G26" s="460"/>
      <c r="H26" s="460"/>
      <c r="I26" s="460"/>
      <c r="J26" s="460"/>
      <c r="K26" s="91" t="s">
        <v>9</v>
      </c>
      <c r="L26" s="86" t="s">
        <v>226</v>
      </c>
      <c r="M26" s="86"/>
      <c r="N26" s="86"/>
      <c r="O26" s="90"/>
      <c r="P26" s="93"/>
      <c r="Q26" s="93"/>
      <c r="R26" s="93"/>
      <c r="S26" s="93"/>
      <c r="T26" s="93"/>
      <c r="U26" s="93"/>
      <c r="V26" s="104">
        <f>ROUND(E26*L26,2)</f>
        <v>2207300</v>
      </c>
    </row>
    <row r="27" spans="1:28" ht="16.5" customHeight="1">
      <c r="A27" s="84" t="s">
        <v>31</v>
      </c>
      <c r="B27" s="461" t="s">
        <v>18</v>
      </c>
      <c r="C27" s="462"/>
      <c r="D27" s="21" t="s">
        <v>3</v>
      </c>
      <c r="E27" s="459">
        <f>V26</f>
        <v>2207300</v>
      </c>
      <c r="F27" s="460"/>
      <c r="G27" s="460"/>
      <c r="H27" s="460"/>
      <c r="I27" s="460"/>
      <c r="J27" s="460"/>
      <c r="K27" s="86" t="s">
        <v>9</v>
      </c>
      <c r="L27" s="86" t="str">
        <f>D27</f>
        <v>1</v>
      </c>
      <c r="M27" s="86"/>
      <c r="N27" s="86"/>
      <c r="O27" s="86"/>
      <c r="P27" s="86"/>
      <c r="Q27" s="86"/>
      <c r="R27" s="86"/>
      <c r="S27" s="86"/>
      <c r="T27" s="86"/>
      <c r="U27" s="86"/>
      <c r="V27" s="101">
        <f>ROUND(E27*L27,3)</f>
        <v>2207300</v>
      </c>
      <c r="Z27" s="457"/>
      <c r="AA27" s="457"/>
      <c r="AB27" s="457"/>
    </row>
    <row r="28" spans="1:27" ht="12.75">
      <c r="A28" s="87" t="s">
        <v>39</v>
      </c>
      <c r="B28" s="1"/>
      <c r="C28" s="2" t="s">
        <v>12</v>
      </c>
      <c r="D28" s="88">
        <v>0.18</v>
      </c>
      <c r="E28" s="20"/>
      <c r="F28" s="20"/>
      <c r="G28" s="20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102">
        <f>ROUND(V27*0.18,3)</f>
        <v>397314</v>
      </c>
      <c r="Z28" s="458"/>
      <c r="AA28" s="458"/>
    </row>
    <row r="29" spans="1:22" ht="19.5" customHeight="1">
      <c r="A29" s="22" t="s">
        <v>44</v>
      </c>
      <c r="B29" s="481" t="s">
        <v>208</v>
      </c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90"/>
      <c r="P29" s="13"/>
      <c r="Q29" s="13"/>
      <c r="R29" s="13"/>
      <c r="S29" s="13"/>
      <c r="T29" s="13"/>
      <c r="U29" s="13"/>
      <c r="V29" s="103">
        <f>ROUND((V27+V28),2)</f>
        <v>2604614</v>
      </c>
    </row>
    <row r="30" ht="12.75">
      <c r="A30" s="92"/>
    </row>
    <row r="32" spans="2:14" ht="12.75">
      <c r="B32" s="13"/>
      <c r="C32" s="13"/>
      <c r="D32" s="3"/>
      <c r="E32" s="3"/>
      <c r="F32" s="3"/>
      <c r="G32" s="3"/>
      <c r="H32" s="13"/>
      <c r="I32" s="3"/>
      <c r="J32" s="3"/>
      <c r="K32" s="3"/>
      <c r="L32" s="3"/>
      <c r="M32" s="3"/>
      <c r="N32" s="3"/>
    </row>
    <row r="33" spans="2:7" ht="15">
      <c r="B33" s="312"/>
      <c r="C33" s="313"/>
      <c r="G33" s="313"/>
    </row>
    <row r="34" spans="2:7" ht="15">
      <c r="B34" s="312" t="s">
        <v>213</v>
      </c>
      <c r="C34" s="313"/>
      <c r="G34" s="313"/>
    </row>
    <row r="35" spans="2:22" ht="13.5">
      <c r="B35" s="472" t="s">
        <v>212</v>
      </c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44"/>
      <c r="V35" s="444"/>
    </row>
  </sheetData>
  <sheetProtection/>
  <mergeCells count="23">
    <mergeCell ref="B35:V35"/>
    <mergeCell ref="L19:M19"/>
    <mergeCell ref="A13:V13"/>
    <mergeCell ref="C14:V14"/>
    <mergeCell ref="B26:C26"/>
    <mergeCell ref="E26:J26"/>
    <mergeCell ref="B21:C21"/>
    <mergeCell ref="B22:C22"/>
    <mergeCell ref="B29:N29"/>
    <mergeCell ref="B12:H12"/>
    <mergeCell ref="C15:D15"/>
    <mergeCell ref="E15:U15"/>
    <mergeCell ref="C16:D16"/>
    <mergeCell ref="E16:U16"/>
    <mergeCell ref="C17:D17"/>
    <mergeCell ref="AA23:AB23"/>
    <mergeCell ref="C24:U24"/>
    <mergeCell ref="C25:U25"/>
    <mergeCell ref="B23:C23"/>
    <mergeCell ref="Z27:AB27"/>
    <mergeCell ref="Z28:AA28"/>
    <mergeCell ref="E27:J27"/>
    <mergeCell ref="B27:C27"/>
  </mergeCells>
  <printOptions/>
  <pageMargins left="0.5679166666666666" right="0.11811023622047245" top="0.35433070866141736" bottom="0.35433070866141736" header="0.31496062992125984" footer="0.31496062992125984"/>
  <pageSetup horizontalDpi="600" verticalDpi="600" orientation="portrait" paperSize="9" scale="11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3"/>
  <sheetViews>
    <sheetView view="pageLayout" workbookViewId="0" topLeftCell="A22">
      <selection activeCell="J32" sqref="J32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42.00390625" style="0" customWidth="1"/>
    <col min="4" max="4" width="7.375" style="0" customWidth="1"/>
    <col min="5" max="5" width="14.875" style="0" customWidth="1"/>
    <col min="6" max="6" width="6.25390625" style="0" customWidth="1"/>
    <col min="7" max="7" width="2.25390625" style="0" customWidth="1"/>
    <col min="8" max="8" width="5.375" style="0" customWidth="1"/>
    <col min="9" max="9" width="2.625" style="0" customWidth="1"/>
    <col min="10" max="10" width="5.00390625" style="0" customWidth="1"/>
    <col min="11" max="11" width="1.625" style="0" customWidth="1"/>
    <col min="12" max="12" width="5.25390625" style="0" customWidth="1"/>
    <col min="13" max="13" width="1.25" style="0" customWidth="1"/>
    <col min="14" max="14" width="7.375" style="0" customWidth="1"/>
    <col min="15" max="15" width="12.375" style="0" customWidth="1"/>
  </cols>
  <sheetData>
    <row r="1" spans="1:15" ht="12.75">
      <c r="A1" s="108"/>
      <c r="B1" s="109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2.75">
      <c r="A2" s="108"/>
      <c r="B2" s="109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5.75">
      <c r="A3" s="108"/>
      <c r="B3" s="519" t="s">
        <v>28</v>
      </c>
      <c r="C3" s="519"/>
      <c r="D3" s="110"/>
      <c r="E3" s="110"/>
      <c r="F3" s="111" t="s">
        <v>29</v>
      </c>
      <c r="G3" s="111"/>
      <c r="H3" s="112"/>
      <c r="I3" s="112"/>
      <c r="J3" s="112"/>
      <c r="K3" s="112"/>
      <c r="L3" s="112"/>
      <c r="M3" s="112"/>
      <c r="N3" s="112"/>
      <c r="O3" s="112"/>
    </row>
    <row r="4" spans="1:15" ht="15.75">
      <c r="A4" s="108"/>
      <c r="B4" s="520"/>
      <c r="C4" s="520"/>
      <c r="D4" s="520"/>
      <c r="E4" s="110"/>
      <c r="F4" s="521"/>
      <c r="G4" s="521"/>
      <c r="H4" s="521"/>
      <c r="I4" s="521"/>
      <c r="J4" s="521"/>
      <c r="K4" s="521"/>
      <c r="L4" s="521"/>
      <c r="M4" s="521"/>
      <c r="N4" s="521"/>
      <c r="O4" s="521"/>
    </row>
    <row r="5" spans="1:15" ht="15.75">
      <c r="A5" s="108"/>
      <c r="B5" s="519" t="s">
        <v>46</v>
      </c>
      <c r="C5" s="519"/>
      <c r="D5" s="110"/>
      <c r="E5" s="110"/>
      <c r="F5" s="519" t="s">
        <v>47</v>
      </c>
      <c r="G5" s="519"/>
      <c r="H5" s="519"/>
      <c r="I5" s="519"/>
      <c r="J5" s="519"/>
      <c r="K5" s="519"/>
      <c r="L5" s="519"/>
      <c r="M5" s="519"/>
      <c r="N5" s="519"/>
      <c r="O5" s="519"/>
    </row>
    <row r="6" spans="1:15" ht="15.75">
      <c r="A6" s="108"/>
      <c r="B6" s="520" t="s">
        <v>210</v>
      </c>
      <c r="C6" s="520"/>
      <c r="D6" s="110"/>
      <c r="E6" s="110"/>
      <c r="F6" s="520" t="s">
        <v>210</v>
      </c>
      <c r="G6" s="520"/>
      <c r="H6" s="520"/>
      <c r="I6" s="520"/>
      <c r="J6" s="520"/>
      <c r="K6" s="520"/>
      <c r="L6" s="520"/>
      <c r="M6" s="520"/>
      <c r="N6" s="520"/>
      <c r="O6" s="520"/>
    </row>
    <row r="7" spans="1:15" ht="12.75">
      <c r="A7" s="108"/>
      <c r="B7" s="108"/>
      <c r="C7" s="522" t="s">
        <v>48</v>
      </c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113"/>
    </row>
    <row r="8" spans="1:15" ht="12.75">
      <c r="A8" s="108"/>
      <c r="B8" s="108"/>
      <c r="C8" s="523" t="s">
        <v>49</v>
      </c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108"/>
    </row>
    <row r="9" spans="1:15" ht="12.75">
      <c r="A9" s="510" t="s">
        <v>218</v>
      </c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</row>
    <row r="10" spans="1:15" ht="15">
      <c r="A10" s="108"/>
      <c r="B10" s="114" t="s">
        <v>45</v>
      </c>
      <c r="C10" s="511" t="s">
        <v>50</v>
      </c>
      <c r="D10" s="511"/>
      <c r="E10" s="511"/>
      <c r="F10" s="511"/>
      <c r="G10" s="511"/>
      <c r="H10" s="511"/>
      <c r="I10" s="511"/>
      <c r="J10" s="511"/>
      <c r="K10" s="511"/>
      <c r="L10" s="511"/>
      <c r="M10" s="114"/>
      <c r="N10" s="114"/>
      <c r="O10" s="114"/>
    </row>
    <row r="11" spans="1:15" ht="12.75">
      <c r="A11" s="108"/>
      <c r="B11" s="512" t="s">
        <v>51</v>
      </c>
      <c r="C11" s="512" t="s">
        <v>52</v>
      </c>
      <c r="D11" s="512" t="s">
        <v>53</v>
      </c>
      <c r="E11" s="512" t="s">
        <v>54</v>
      </c>
      <c r="F11" s="513" t="s">
        <v>55</v>
      </c>
      <c r="G11" s="514"/>
      <c r="H11" s="514"/>
      <c r="I11" s="514"/>
      <c r="J11" s="514"/>
      <c r="K11" s="514"/>
      <c r="L11" s="514"/>
      <c r="M11" s="514"/>
      <c r="N11" s="514"/>
      <c r="O11" s="517" t="s">
        <v>56</v>
      </c>
    </row>
    <row r="12" spans="1:15" ht="12.75">
      <c r="A12" s="108"/>
      <c r="B12" s="512"/>
      <c r="C12" s="512"/>
      <c r="D12" s="512"/>
      <c r="E12" s="512"/>
      <c r="F12" s="515"/>
      <c r="G12" s="516"/>
      <c r="H12" s="516"/>
      <c r="I12" s="516"/>
      <c r="J12" s="516"/>
      <c r="K12" s="516"/>
      <c r="L12" s="516"/>
      <c r="M12" s="516"/>
      <c r="N12" s="516"/>
      <c r="O12" s="518"/>
    </row>
    <row r="13" spans="1:15" ht="12.75">
      <c r="A13" s="108"/>
      <c r="B13" s="115">
        <v>1</v>
      </c>
      <c r="C13" s="115">
        <v>2</v>
      </c>
      <c r="D13" s="115">
        <v>3</v>
      </c>
      <c r="E13" s="115">
        <v>4</v>
      </c>
      <c r="F13" s="495">
        <v>5</v>
      </c>
      <c r="G13" s="496"/>
      <c r="H13" s="496"/>
      <c r="I13" s="496"/>
      <c r="J13" s="496"/>
      <c r="K13" s="496"/>
      <c r="L13" s="496"/>
      <c r="M13" s="496"/>
      <c r="N13" s="496"/>
      <c r="O13" s="117">
        <v>6</v>
      </c>
    </row>
    <row r="14" spans="1:15" ht="12.75">
      <c r="A14" s="108"/>
      <c r="B14" s="118"/>
      <c r="C14" s="118" t="s">
        <v>57</v>
      </c>
      <c r="D14" s="115"/>
      <c r="E14" s="119"/>
      <c r="F14" s="116"/>
      <c r="G14" s="116"/>
      <c r="H14" s="116"/>
      <c r="I14" s="116"/>
      <c r="J14" s="116"/>
      <c r="K14" s="116"/>
      <c r="L14" s="116"/>
      <c r="M14" s="116"/>
      <c r="N14" s="116"/>
      <c r="O14" s="117"/>
    </row>
    <row r="15" spans="1:15" ht="12.75">
      <c r="A15" s="108"/>
      <c r="B15" s="120"/>
      <c r="C15" s="121" t="s">
        <v>58</v>
      </c>
      <c r="D15" s="122">
        <v>0.3</v>
      </c>
      <c r="E15" s="123"/>
      <c r="F15" s="124"/>
      <c r="G15" s="124"/>
      <c r="H15" s="124"/>
      <c r="I15" s="124"/>
      <c r="J15" s="124"/>
      <c r="K15" s="124"/>
      <c r="L15" s="124"/>
      <c r="M15" s="124"/>
      <c r="N15" s="124"/>
      <c r="O15" s="125"/>
    </row>
    <row r="16" spans="1:15" ht="12.75">
      <c r="A16" s="108"/>
      <c r="B16" s="120"/>
      <c r="C16" s="121"/>
      <c r="D16" s="122"/>
      <c r="E16" s="126"/>
      <c r="F16" s="124"/>
      <c r="G16" s="124"/>
      <c r="H16" s="124"/>
      <c r="I16" s="124"/>
      <c r="J16" s="124"/>
      <c r="K16" s="124"/>
      <c r="L16" s="124"/>
      <c r="M16" s="124"/>
      <c r="N16" s="124"/>
      <c r="O16" s="125"/>
    </row>
    <row r="17" spans="1:15" ht="12.75">
      <c r="A17" s="108"/>
      <c r="B17" s="497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9"/>
    </row>
    <row r="18" spans="1:15" ht="12.75">
      <c r="A18" s="108"/>
      <c r="B18" s="500">
        <v>1</v>
      </c>
      <c r="C18" s="502" t="s">
        <v>164</v>
      </c>
      <c r="D18" s="127"/>
      <c r="E18" s="504" t="s">
        <v>59</v>
      </c>
      <c r="F18" s="506" t="s">
        <v>19</v>
      </c>
      <c r="G18" s="507"/>
      <c r="H18" s="507"/>
      <c r="I18" s="507"/>
      <c r="J18" s="507"/>
      <c r="K18" s="507"/>
      <c r="L18" s="507"/>
      <c r="M18" s="507"/>
      <c r="N18" s="507"/>
      <c r="O18" s="128"/>
    </row>
    <row r="19" spans="1:15" ht="12.75">
      <c r="A19" s="108"/>
      <c r="B19" s="501"/>
      <c r="C19" s="503"/>
      <c r="D19" s="129"/>
      <c r="E19" s="505"/>
      <c r="F19" s="130">
        <v>3284</v>
      </c>
      <c r="G19" s="131" t="s">
        <v>60</v>
      </c>
      <c r="H19" s="132">
        <f>D15</f>
        <v>0.3</v>
      </c>
      <c r="I19" s="131" t="s">
        <v>60</v>
      </c>
      <c r="J19" s="131">
        <f>D23</f>
        <v>1.1</v>
      </c>
      <c r="K19" s="131" t="s">
        <v>60</v>
      </c>
      <c r="L19" s="108">
        <f>D22</f>
        <v>1.55</v>
      </c>
      <c r="M19" s="131"/>
      <c r="N19" s="108"/>
      <c r="O19" s="133">
        <f>F19*J19*H19*L19</f>
        <v>1679.77</v>
      </c>
    </row>
    <row r="20" spans="1:15" ht="12.75">
      <c r="A20" s="108"/>
      <c r="B20" s="501"/>
      <c r="C20" s="503"/>
      <c r="D20" s="129"/>
      <c r="E20" s="505"/>
      <c r="F20" s="134"/>
      <c r="G20" s="135"/>
      <c r="H20" s="135"/>
      <c r="I20" s="135"/>
      <c r="J20" s="135"/>
      <c r="K20" s="135"/>
      <c r="L20" s="135"/>
      <c r="M20" s="135"/>
      <c r="N20" s="135"/>
      <c r="O20" s="136"/>
    </row>
    <row r="21" spans="1:15" ht="12.75">
      <c r="A21" s="108"/>
      <c r="B21" s="501"/>
      <c r="C21" s="137" t="s">
        <v>61</v>
      </c>
      <c r="D21" s="129"/>
      <c r="E21" s="505"/>
      <c r="F21" s="130"/>
      <c r="G21" s="138"/>
      <c r="H21" s="138"/>
      <c r="I21" s="138"/>
      <c r="J21" s="138"/>
      <c r="K21" s="138"/>
      <c r="L21" s="138"/>
      <c r="M21" s="138"/>
      <c r="N21" s="138"/>
      <c r="O21" s="136"/>
    </row>
    <row r="22" spans="1:15" ht="12.75">
      <c r="A22" s="108"/>
      <c r="B22" s="501"/>
      <c r="C22" s="137" t="s">
        <v>62</v>
      </c>
      <c r="D22" s="139">
        <v>1.55</v>
      </c>
      <c r="E22" s="505"/>
      <c r="F22" s="508" t="s">
        <v>20</v>
      </c>
      <c r="G22" s="509"/>
      <c r="H22" s="509"/>
      <c r="I22" s="509"/>
      <c r="J22" s="509"/>
      <c r="K22" s="509"/>
      <c r="L22" s="509"/>
      <c r="M22" s="509"/>
      <c r="N22" s="509"/>
      <c r="O22" s="136"/>
    </row>
    <row r="23" spans="1:15" ht="12.75">
      <c r="A23" s="108"/>
      <c r="B23" s="501"/>
      <c r="C23" s="137" t="s">
        <v>63</v>
      </c>
      <c r="D23" s="139">
        <v>1.1</v>
      </c>
      <c r="E23" s="505"/>
      <c r="F23" s="130">
        <v>1067</v>
      </c>
      <c r="G23" s="131" t="s">
        <v>60</v>
      </c>
      <c r="H23" s="132">
        <f>H19</f>
        <v>0.3</v>
      </c>
      <c r="I23" s="131" t="s">
        <v>60</v>
      </c>
      <c r="J23" s="131">
        <f>D24</f>
        <v>1.2</v>
      </c>
      <c r="K23" s="131"/>
      <c r="L23" s="131"/>
      <c r="M23" s="131"/>
      <c r="N23" s="131"/>
      <c r="O23" s="133">
        <f>F23*J23*H23</f>
        <v>384.12</v>
      </c>
    </row>
    <row r="24" spans="1:15" ht="12.75">
      <c r="A24" s="108"/>
      <c r="B24" s="501"/>
      <c r="C24" s="137" t="s">
        <v>64</v>
      </c>
      <c r="D24" s="139">
        <v>1.2</v>
      </c>
      <c r="E24" s="505"/>
      <c r="F24" s="130"/>
      <c r="G24" s="131"/>
      <c r="H24" s="132"/>
      <c r="I24" s="131"/>
      <c r="J24" s="131"/>
      <c r="K24" s="131"/>
      <c r="L24" s="131"/>
      <c r="M24" s="131"/>
      <c r="N24" s="131"/>
      <c r="O24" s="133"/>
    </row>
    <row r="25" spans="1:15" ht="12.75">
      <c r="A25" s="108"/>
      <c r="B25" s="501"/>
      <c r="C25" s="140"/>
      <c r="D25" s="129"/>
      <c r="E25" s="505"/>
      <c r="F25" s="130"/>
      <c r="G25" s="138"/>
      <c r="H25" s="138"/>
      <c r="I25" s="138"/>
      <c r="J25" s="138"/>
      <c r="K25" s="138"/>
      <c r="L25" s="138"/>
      <c r="M25" s="138"/>
      <c r="N25" s="138"/>
      <c r="O25" s="136"/>
    </row>
    <row r="26" spans="1:15" ht="12.75">
      <c r="A26" s="108"/>
      <c r="B26" s="141"/>
      <c r="C26" s="142"/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5" t="s">
        <v>65</v>
      </c>
      <c r="O26" s="146">
        <f>O27+O28</f>
        <v>2063.89</v>
      </c>
    </row>
    <row r="27" spans="1:15" ht="12.75">
      <c r="A27" s="108"/>
      <c r="B27" s="147"/>
      <c r="C27" s="148"/>
      <c r="D27" s="148"/>
      <c r="E27" s="149"/>
      <c r="F27" s="150"/>
      <c r="G27" s="150"/>
      <c r="H27" s="150"/>
      <c r="I27" s="150"/>
      <c r="J27" s="150"/>
      <c r="K27" s="150"/>
      <c r="L27" s="150"/>
      <c r="M27" s="150"/>
      <c r="N27" s="151" t="s">
        <v>66</v>
      </c>
      <c r="O27" s="152">
        <f>O19</f>
        <v>1679.77</v>
      </c>
    </row>
    <row r="28" spans="1:15" ht="12.75">
      <c r="A28" s="108"/>
      <c r="B28" s="153"/>
      <c r="C28" s="154"/>
      <c r="D28" s="154"/>
      <c r="E28" s="155"/>
      <c r="F28" s="156"/>
      <c r="G28" s="156"/>
      <c r="H28" s="156"/>
      <c r="I28" s="156"/>
      <c r="J28" s="156"/>
      <c r="K28" s="156"/>
      <c r="L28" s="156"/>
      <c r="M28" s="156"/>
      <c r="N28" s="157" t="s">
        <v>67</v>
      </c>
      <c r="O28" s="158">
        <f>O23</f>
        <v>384.12</v>
      </c>
    </row>
    <row r="29" spans="1:15" ht="38.25">
      <c r="A29" s="108"/>
      <c r="B29" s="153">
        <v>4</v>
      </c>
      <c r="C29" s="159" t="s">
        <v>68</v>
      </c>
      <c r="D29" s="160">
        <v>0.0875</v>
      </c>
      <c r="E29" s="159" t="s">
        <v>69</v>
      </c>
      <c r="F29" s="161">
        <v>8.75</v>
      </c>
      <c r="G29" s="162" t="s">
        <v>70</v>
      </c>
      <c r="H29" s="162" t="s">
        <v>71</v>
      </c>
      <c r="I29" s="488">
        <f>O27</f>
        <v>1680</v>
      </c>
      <c r="J29" s="489"/>
      <c r="K29" s="162"/>
      <c r="L29" s="163"/>
      <c r="M29" s="162"/>
      <c r="N29" s="164"/>
      <c r="O29" s="165">
        <f>(I29)*F29/100</f>
        <v>147</v>
      </c>
    </row>
    <row r="30" spans="1:15" ht="38.25">
      <c r="A30" s="108"/>
      <c r="B30" s="166">
        <v>5</v>
      </c>
      <c r="C30" s="167" t="s">
        <v>72</v>
      </c>
      <c r="D30" s="168">
        <v>0.06</v>
      </c>
      <c r="E30" s="169" t="s">
        <v>73</v>
      </c>
      <c r="F30" s="170">
        <v>6</v>
      </c>
      <c r="G30" s="144" t="s">
        <v>70</v>
      </c>
      <c r="H30" s="144" t="s">
        <v>71</v>
      </c>
      <c r="I30" s="488">
        <f>O27+O29</f>
        <v>1827</v>
      </c>
      <c r="J30" s="489"/>
      <c r="K30" s="144"/>
      <c r="L30" s="171"/>
      <c r="M30" s="144"/>
      <c r="N30" s="171"/>
      <c r="O30" s="165">
        <f>(I30)*F30/100</f>
        <v>109.62</v>
      </c>
    </row>
    <row r="31" spans="1:15" ht="12.75">
      <c r="A31" s="108"/>
      <c r="B31" s="172"/>
      <c r="C31" s="173"/>
      <c r="D31" s="173"/>
      <c r="E31" s="174"/>
      <c r="F31" s="144"/>
      <c r="G31" s="144"/>
      <c r="H31" s="144"/>
      <c r="I31" s="144"/>
      <c r="J31" s="144"/>
      <c r="K31" s="144"/>
      <c r="L31" s="144"/>
      <c r="M31" s="144"/>
      <c r="N31" s="145" t="s">
        <v>74</v>
      </c>
      <c r="O31" s="165">
        <f>O26+O29+O30</f>
        <v>2320.51</v>
      </c>
    </row>
    <row r="32" spans="1:15" ht="63.75">
      <c r="A32" s="108"/>
      <c r="B32" s="175">
        <v>6</v>
      </c>
      <c r="C32" s="490" t="s">
        <v>75</v>
      </c>
      <c r="D32" s="491"/>
      <c r="E32" s="176" t="s">
        <v>227</v>
      </c>
      <c r="F32" s="492">
        <f>O31</f>
        <v>2320.51</v>
      </c>
      <c r="G32" s="493"/>
      <c r="H32" s="494"/>
      <c r="I32" s="144"/>
      <c r="J32" s="144"/>
      <c r="K32" s="144" t="s">
        <v>60</v>
      </c>
      <c r="L32" s="432">
        <v>3.91</v>
      </c>
      <c r="M32" s="144"/>
      <c r="N32" s="144"/>
      <c r="O32" s="165">
        <f>F32*L32</f>
        <v>9073.19</v>
      </c>
    </row>
    <row r="33" spans="1:15" ht="12.75">
      <c r="A33" s="108"/>
      <c r="B33" s="482"/>
      <c r="C33" s="483"/>
      <c r="D33" s="483"/>
      <c r="E33" s="483"/>
      <c r="F33" s="483"/>
      <c r="G33" s="178"/>
      <c r="H33" s="177"/>
      <c r="I33" s="162"/>
      <c r="J33" s="484" t="s">
        <v>76</v>
      </c>
      <c r="K33" s="484"/>
      <c r="L33" s="484"/>
      <c r="M33" s="484"/>
      <c r="N33" s="485"/>
      <c r="O33" s="165">
        <f>O32</f>
        <v>9073.19</v>
      </c>
    </row>
    <row r="34" spans="1:15" ht="12.75">
      <c r="A34" s="108"/>
      <c r="B34" s="179"/>
      <c r="C34" s="180" t="s">
        <v>18</v>
      </c>
      <c r="D34" s="181"/>
      <c r="E34" s="182">
        <v>1</v>
      </c>
      <c r="F34" s="183"/>
      <c r="G34" s="184"/>
      <c r="H34" s="184"/>
      <c r="I34" s="185"/>
      <c r="J34" s="185"/>
      <c r="K34" s="185"/>
      <c r="L34" s="185"/>
      <c r="M34" s="185"/>
      <c r="N34" s="186"/>
      <c r="O34" s="187">
        <f>ROUND(O33*E34,2)</f>
        <v>9073.19</v>
      </c>
    </row>
    <row r="35" spans="1:15" ht="12.75">
      <c r="A35" s="108"/>
      <c r="B35" s="482"/>
      <c r="C35" s="483"/>
      <c r="D35" s="483"/>
      <c r="E35" s="483"/>
      <c r="F35" s="483"/>
      <c r="G35" s="178"/>
      <c r="H35" s="177"/>
      <c r="I35" s="162"/>
      <c r="J35" s="484" t="s">
        <v>77</v>
      </c>
      <c r="K35" s="484"/>
      <c r="L35" s="484"/>
      <c r="M35" s="484"/>
      <c r="N35" s="485"/>
      <c r="O35" s="165">
        <f>O34*18%</f>
        <v>1633.17</v>
      </c>
    </row>
    <row r="36" spans="1:15" ht="12.75">
      <c r="A36" s="108"/>
      <c r="B36" s="482"/>
      <c r="C36" s="483"/>
      <c r="D36" s="483"/>
      <c r="E36" s="483"/>
      <c r="F36" s="483"/>
      <c r="G36" s="178"/>
      <c r="H36" s="486" t="s">
        <v>78</v>
      </c>
      <c r="I36" s="486"/>
      <c r="J36" s="486"/>
      <c r="K36" s="486"/>
      <c r="L36" s="486"/>
      <c r="M36" s="486"/>
      <c r="N36" s="487"/>
      <c r="O36" s="165">
        <f>O34+O35</f>
        <v>10706.36</v>
      </c>
    </row>
    <row r="37" spans="1:15" ht="12.75">
      <c r="A37" s="108"/>
      <c r="B37" s="188"/>
      <c r="C37" s="189" t="s">
        <v>209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90"/>
      <c r="O37" s="191">
        <f>O36</f>
        <v>10706.36</v>
      </c>
    </row>
    <row r="41" spans="3:23" ht="15">
      <c r="C41" s="312" t="s">
        <v>213</v>
      </c>
      <c r="D41" s="313"/>
      <c r="H41" s="313"/>
      <c r="W41" s="48"/>
    </row>
    <row r="42" spans="3:23" ht="13.5">
      <c r="C42" s="472" t="s">
        <v>212</v>
      </c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</row>
    <row r="43" spans="3:5" ht="15">
      <c r="C43" s="312"/>
      <c r="D43" s="313"/>
      <c r="E43" s="313"/>
    </row>
  </sheetData>
  <sheetProtection/>
  <mergeCells count="35">
    <mergeCell ref="C42:W42"/>
    <mergeCell ref="B3:C3"/>
    <mergeCell ref="B4:D4"/>
    <mergeCell ref="F4:O4"/>
    <mergeCell ref="B5:C5"/>
    <mergeCell ref="F5:O5"/>
    <mergeCell ref="B6:C6"/>
    <mergeCell ref="F6:O6"/>
    <mergeCell ref="C7:N7"/>
    <mergeCell ref="C8:N8"/>
    <mergeCell ref="A9:O9"/>
    <mergeCell ref="C10:L10"/>
    <mergeCell ref="B11:B12"/>
    <mergeCell ref="C11:C12"/>
    <mergeCell ref="D11:D12"/>
    <mergeCell ref="E11:E12"/>
    <mergeCell ref="F11:N12"/>
    <mergeCell ref="O11:O12"/>
    <mergeCell ref="F13:N13"/>
    <mergeCell ref="B17:O17"/>
    <mergeCell ref="B18:B25"/>
    <mergeCell ref="C18:C20"/>
    <mergeCell ref="E18:E25"/>
    <mergeCell ref="F18:N18"/>
    <mergeCell ref="F22:N22"/>
    <mergeCell ref="B35:F35"/>
    <mergeCell ref="J35:N35"/>
    <mergeCell ref="B36:F36"/>
    <mergeCell ref="H36:N36"/>
    <mergeCell ref="I29:J29"/>
    <mergeCell ref="I30:J30"/>
    <mergeCell ref="C32:D32"/>
    <mergeCell ref="F32:H32"/>
    <mergeCell ref="B33:F33"/>
    <mergeCell ref="J33:N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6"/>
  <sheetViews>
    <sheetView view="pageLayout" workbookViewId="0" topLeftCell="A43">
      <selection activeCell="E21" sqref="E21"/>
    </sheetView>
  </sheetViews>
  <sheetFormatPr defaultColWidth="9.00390625" defaultRowHeight="12.75"/>
  <cols>
    <col min="1" max="1" width="4.375" style="0" customWidth="1"/>
    <col min="2" max="2" width="42.75390625" style="0" customWidth="1"/>
    <col min="3" max="3" width="14.00390625" style="0" customWidth="1"/>
    <col min="4" max="4" width="19.75390625" style="0" customWidth="1"/>
    <col min="5" max="5" width="5.125" style="0" customWidth="1"/>
    <col min="6" max="6" width="1.75390625" style="0" customWidth="1"/>
    <col min="7" max="7" width="5.125" style="0" customWidth="1"/>
    <col min="8" max="8" width="2.125" style="0" customWidth="1"/>
    <col min="9" max="9" width="6.25390625" style="0" customWidth="1"/>
    <col min="10" max="10" width="1.75390625" style="0" customWidth="1"/>
    <col min="11" max="11" width="3.125" style="0" customWidth="1"/>
    <col min="12" max="12" width="1.37890625" style="0" customWidth="1"/>
    <col min="13" max="13" width="11.125" style="0" customWidth="1"/>
    <col min="14" max="14" width="14.00390625" style="0" customWidth="1"/>
  </cols>
  <sheetData>
    <row r="1" spans="1:14" ht="12.75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2.75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15.75">
      <c r="A3" s="519" t="s">
        <v>28</v>
      </c>
      <c r="B3" s="519"/>
      <c r="C3" s="110"/>
      <c r="D3" s="110"/>
      <c r="E3" s="111" t="s">
        <v>29</v>
      </c>
      <c r="F3" s="111"/>
      <c r="G3" s="112"/>
      <c r="H3" s="112"/>
      <c r="I3" s="112"/>
      <c r="J3" s="112"/>
      <c r="K3" s="112"/>
      <c r="L3" s="112"/>
      <c r="M3" s="112"/>
      <c r="N3" s="112"/>
    </row>
    <row r="4" spans="1:14" ht="15.75">
      <c r="A4" s="520"/>
      <c r="B4" s="520"/>
      <c r="C4" s="520"/>
      <c r="D4" s="110"/>
      <c r="E4" s="521"/>
      <c r="F4" s="521"/>
      <c r="G4" s="521"/>
      <c r="H4" s="521"/>
      <c r="I4" s="521"/>
      <c r="J4" s="521"/>
      <c r="K4" s="521"/>
      <c r="L4" s="521"/>
      <c r="M4" s="521"/>
      <c r="N4" s="521"/>
    </row>
    <row r="5" spans="1:14" ht="15.75">
      <c r="A5" s="519" t="s">
        <v>46</v>
      </c>
      <c r="B5" s="519"/>
      <c r="C5" s="110"/>
      <c r="D5" s="110"/>
      <c r="E5" s="519" t="s">
        <v>47</v>
      </c>
      <c r="F5" s="519"/>
      <c r="G5" s="519"/>
      <c r="H5" s="519"/>
      <c r="I5" s="519"/>
      <c r="J5" s="519"/>
      <c r="K5" s="519"/>
      <c r="L5" s="519"/>
      <c r="M5" s="519"/>
      <c r="N5" s="519"/>
    </row>
    <row r="6" spans="1:14" ht="15.75">
      <c r="A6" s="519" t="s">
        <v>210</v>
      </c>
      <c r="B6" s="519"/>
      <c r="C6" s="194"/>
      <c r="D6" s="194"/>
      <c r="E6" s="519" t="s">
        <v>210</v>
      </c>
      <c r="F6" s="519"/>
      <c r="G6" s="519"/>
      <c r="H6" s="519"/>
      <c r="I6" s="519"/>
      <c r="J6" s="519"/>
      <c r="K6" s="519"/>
      <c r="L6" s="519"/>
      <c r="M6" s="519"/>
      <c r="N6" s="519"/>
    </row>
    <row r="7" spans="1:14" ht="17.25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12.75">
      <c r="A8" s="198"/>
      <c r="B8" s="557" t="s">
        <v>219</v>
      </c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</row>
    <row r="9" spans="1:14" ht="12.75">
      <c r="A9" s="198"/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</row>
    <row r="10" spans="1:14" ht="12.75">
      <c r="A10" s="198"/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</row>
    <row r="11" spans="1:14" ht="12.75">
      <c r="A11" s="538" t="s">
        <v>22</v>
      </c>
      <c r="B11" s="538" t="s">
        <v>52</v>
      </c>
      <c r="C11" s="538" t="s">
        <v>79</v>
      </c>
      <c r="D11" s="538" t="s">
        <v>80</v>
      </c>
      <c r="E11" s="548"/>
      <c r="F11" s="549"/>
      <c r="G11" s="549"/>
      <c r="H11" s="549"/>
      <c r="I11" s="549"/>
      <c r="J11" s="549"/>
      <c r="K11" s="549"/>
      <c r="L11" s="550"/>
      <c r="M11" s="538" t="s">
        <v>23</v>
      </c>
      <c r="N11" s="538"/>
    </row>
    <row r="12" spans="1:14" ht="12.75">
      <c r="A12" s="538"/>
      <c r="B12" s="538"/>
      <c r="C12" s="538"/>
      <c r="D12" s="538"/>
      <c r="E12" s="551"/>
      <c r="F12" s="552"/>
      <c r="G12" s="552"/>
      <c r="H12" s="552"/>
      <c r="I12" s="552"/>
      <c r="J12" s="552"/>
      <c r="K12" s="552"/>
      <c r="L12" s="553"/>
      <c r="M12" s="538">
        <v>44.21</v>
      </c>
      <c r="N12" s="538"/>
    </row>
    <row r="13" spans="1:14" ht="12.75">
      <c r="A13" s="538"/>
      <c r="B13" s="538"/>
      <c r="C13" s="538"/>
      <c r="D13" s="538"/>
      <c r="E13" s="554"/>
      <c r="F13" s="555"/>
      <c r="G13" s="555"/>
      <c r="H13" s="555"/>
      <c r="I13" s="555"/>
      <c r="J13" s="555"/>
      <c r="K13" s="555"/>
      <c r="L13" s="556"/>
      <c r="M13" s="199" t="s">
        <v>81</v>
      </c>
      <c r="N13" s="199" t="s">
        <v>211</v>
      </c>
    </row>
    <row r="14" spans="1:14" ht="12.75">
      <c r="A14" s="200"/>
      <c r="B14" s="538" t="s">
        <v>82</v>
      </c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</row>
    <row r="15" spans="1:14" ht="12.75">
      <c r="A15" s="542" t="s">
        <v>83</v>
      </c>
      <c r="B15" s="543"/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43"/>
      <c r="N15" s="543"/>
    </row>
    <row r="16" spans="1:14" ht="12.75">
      <c r="A16" s="201"/>
      <c r="B16" s="518" t="s">
        <v>21</v>
      </c>
      <c r="C16" s="518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3"/>
    </row>
    <row r="17" spans="1:14" ht="12.75">
      <c r="A17" s="204"/>
      <c r="B17" s="205" t="s">
        <v>84</v>
      </c>
      <c r="C17" s="206">
        <v>1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7"/>
    </row>
    <row r="18" spans="1:14" ht="12.75">
      <c r="A18" s="204"/>
      <c r="B18" s="205" t="s">
        <v>85</v>
      </c>
      <c r="C18" s="208">
        <f>M12</f>
        <v>44.21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7"/>
    </row>
    <row r="19" spans="1:14" ht="12.75">
      <c r="A19" s="209"/>
      <c r="B19" s="205" t="s">
        <v>86</v>
      </c>
      <c r="C19" s="208">
        <v>2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7"/>
    </row>
    <row r="20" spans="1:14" ht="12.75">
      <c r="A20" s="209"/>
      <c r="B20" s="210" t="s">
        <v>87</v>
      </c>
      <c r="C20" s="208">
        <v>10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7"/>
    </row>
    <row r="21" spans="1:14" ht="12.75">
      <c r="A21" s="209"/>
      <c r="B21" s="211" t="s">
        <v>88</v>
      </c>
      <c r="C21" s="208">
        <f>C19</f>
        <v>2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7"/>
    </row>
    <row r="22" spans="1:14" ht="12.75">
      <c r="A22" s="209"/>
      <c r="B22" s="212" t="s">
        <v>89</v>
      </c>
      <c r="C22" s="208">
        <f>C19*C20</f>
        <v>20</v>
      </c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13"/>
    </row>
    <row r="23" spans="1:14" ht="12.75">
      <c r="A23" s="544" t="s">
        <v>90</v>
      </c>
      <c r="B23" s="545"/>
      <c r="C23" s="545"/>
      <c r="D23" s="545"/>
      <c r="E23" s="545"/>
      <c r="F23" s="545"/>
      <c r="G23" s="545"/>
      <c r="H23" s="545"/>
      <c r="I23" s="545"/>
      <c r="J23" s="545"/>
      <c r="K23" s="545"/>
      <c r="L23" s="545"/>
      <c r="M23" s="545"/>
      <c r="N23" s="545"/>
    </row>
    <row r="24" spans="1:14" ht="51">
      <c r="A24" s="214">
        <v>1</v>
      </c>
      <c r="B24" s="215" t="s">
        <v>91</v>
      </c>
      <c r="C24" s="216" t="s">
        <v>92</v>
      </c>
      <c r="D24" s="217"/>
      <c r="E24" s="214">
        <f>18.4</f>
        <v>18.4</v>
      </c>
      <c r="F24" s="218" t="s">
        <v>9</v>
      </c>
      <c r="G24" s="218">
        <f>C21</f>
        <v>2</v>
      </c>
      <c r="H24" s="218" t="s">
        <v>9</v>
      </c>
      <c r="I24" s="218">
        <v>0.5</v>
      </c>
      <c r="J24" s="218"/>
      <c r="K24" s="218"/>
      <c r="L24" s="219"/>
      <c r="M24" s="218">
        <f>E24*0.5*C21</f>
        <v>18.4</v>
      </c>
      <c r="N24" s="217">
        <f>ROUND((M24*$M$12),2)</f>
        <v>813.46</v>
      </c>
    </row>
    <row r="25" spans="1:14" ht="12.75">
      <c r="A25" s="220"/>
      <c r="B25" s="221">
        <f>C21</f>
        <v>2</v>
      </c>
      <c r="C25" s="222"/>
      <c r="D25" s="223"/>
      <c r="E25" s="220"/>
      <c r="F25" s="224"/>
      <c r="G25" s="224"/>
      <c r="H25" s="224"/>
      <c r="I25" s="224"/>
      <c r="J25" s="224"/>
      <c r="K25" s="224"/>
      <c r="L25" s="225"/>
      <c r="M25" s="224"/>
      <c r="N25" s="223"/>
    </row>
    <row r="26" spans="1:14" ht="25.5">
      <c r="A26" s="223">
        <v>2</v>
      </c>
      <c r="B26" s="221" t="s">
        <v>93</v>
      </c>
      <c r="C26" s="221" t="s">
        <v>94</v>
      </c>
      <c r="D26" s="220"/>
      <c r="E26" s="226">
        <f>E24</f>
        <v>18.4</v>
      </c>
      <c r="F26" s="227" t="s">
        <v>9</v>
      </c>
      <c r="G26" s="227">
        <f>C21</f>
        <v>2</v>
      </c>
      <c r="H26" s="227"/>
      <c r="I26" s="227"/>
      <c r="J26" s="227"/>
      <c r="K26" s="227"/>
      <c r="L26" s="228"/>
      <c r="M26" s="225">
        <f>E26*G26</f>
        <v>36.8</v>
      </c>
      <c r="N26" s="223">
        <f>ROUND((M26*$M$12),2)</f>
        <v>1626.93</v>
      </c>
    </row>
    <row r="27" spans="1:14" ht="25.5">
      <c r="A27" s="217">
        <v>3</v>
      </c>
      <c r="B27" s="229" t="s">
        <v>95</v>
      </c>
      <c r="C27" s="209" t="s">
        <v>96</v>
      </c>
      <c r="D27" s="230"/>
      <c r="E27" s="230">
        <f>C22</f>
        <v>20</v>
      </c>
      <c r="F27" s="231" t="s">
        <v>9</v>
      </c>
      <c r="G27" s="231">
        <v>38.4</v>
      </c>
      <c r="H27" s="231"/>
      <c r="I27" s="231"/>
      <c r="J27" s="231"/>
      <c r="K27" s="231"/>
      <c r="L27" s="232"/>
      <c r="M27" s="233">
        <f>C22*G27</f>
        <v>768</v>
      </c>
      <c r="N27" s="217">
        <f>ROUND((M27*$M$12),2)</f>
        <v>33953.28</v>
      </c>
    </row>
    <row r="28" spans="1:14" ht="25.5">
      <c r="A28" s="214">
        <v>4</v>
      </c>
      <c r="B28" s="229" t="s">
        <v>97</v>
      </c>
      <c r="C28" s="231" t="s">
        <v>98</v>
      </c>
      <c r="D28" s="209"/>
      <c r="E28" s="231">
        <f>22.9</f>
        <v>22.9</v>
      </c>
      <c r="F28" s="231" t="s">
        <v>9</v>
      </c>
      <c r="G28" s="231">
        <f>B29</f>
        <v>10</v>
      </c>
      <c r="H28" s="231"/>
      <c r="I28" s="231"/>
      <c r="J28" s="231"/>
      <c r="K28" s="231"/>
      <c r="L28" s="231"/>
      <c r="M28" s="234">
        <f>22.9*35</f>
        <v>801.5</v>
      </c>
      <c r="N28" s="219">
        <f>ROUND((M28*$M$12),2)</f>
        <v>35434.32</v>
      </c>
    </row>
    <row r="29" spans="1:14" ht="12.75">
      <c r="A29" s="220"/>
      <c r="B29" s="235">
        <f>ROUND(C22/2,0)</f>
        <v>10</v>
      </c>
      <c r="C29" s="236"/>
      <c r="D29" s="201"/>
      <c r="E29" s="236"/>
      <c r="F29" s="236"/>
      <c r="G29" s="236"/>
      <c r="H29" s="236"/>
      <c r="I29" s="236"/>
      <c r="J29" s="236"/>
      <c r="K29" s="236"/>
      <c r="L29" s="236"/>
      <c r="M29" s="237"/>
      <c r="N29" s="225"/>
    </row>
    <row r="30" spans="1:14" ht="12.75">
      <c r="A30" s="223">
        <v>6</v>
      </c>
      <c r="B30" s="528" t="s">
        <v>99</v>
      </c>
      <c r="C30" s="528"/>
      <c r="D30" s="524"/>
      <c r="E30" s="238"/>
      <c r="F30" s="239"/>
      <c r="G30" s="239"/>
      <c r="H30" s="239"/>
      <c r="I30" s="239"/>
      <c r="J30" s="239"/>
      <c r="K30" s="239"/>
      <c r="L30" s="240"/>
      <c r="M30" s="241">
        <f>SUM(M24:M29)</f>
        <v>1624.7</v>
      </c>
      <c r="N30" s="242">
        <f>SUM(N24:N29)</f>
        <v>71827.99</v>
      </c>
    </row>
    <row r="31" spans="1:14" ht="25.5">
      <c r="A31" s="200">
        <v>7</v>
      </c>
      <c r="B31" s="243" t="s">
        <v>100</v>
      </c>
      <c r="C31" s="201" t="s">
        <v>101</v>
      </c>
      <c r="D31" s="244" t="s">
        <v>102</v>
      </c>
      <c r="E31" s="546">
        <f>M30</f>
        <v>1624.7</v>
      </c>
      <c r="F31" s="547"/>
      <c r="G31" s="547"/>
      <c r="H31" s="245" t="s">
        <v>9</v>
      </c>
      <c r="I31" s="245">
        <v>0.875</v>
      </c>
      <c r="J31" s="245"/>
      <c r="K31" s="245"/>
      <c r="L31" s="246"/>
      <c r="M31" s="247">
        <f>M30*I31</f>
        <v>1421.61</v>
      </c>
      <c r="N31" s="201">
        <f>ROUND((M31*$M$12),2)</f>
        <v>62849.38</v>
      </c>
    </row>
    <row r="32" spans="1:14" ht="38.25">
      <c r="A32" s="200">
        <v>8</v>
      </c>
      <c r="B32" s="248" t="s">
        <v>103</v>
      </c>
      <c r="C32" s="249" t="s">
        <v>104</v>
      </c>
      <c r="D32" s="250" t="s">
        <v>105</v>
      </c>
      <c r="E32" s="534">
        <f>M30+M31</f>
        <v>3046.31</v>
      </c>
      <c r="F32" s="535"/>
      <c r="G32" s="535"/>
      <c r="H32" s="251" t="s">
        <v>9</v>
      </c>
      <c r="I32" s="251">
        <v>0.06</v>
      </c>
      <c r="J32" s="251"/>
      <c r="K32" s="251"/>
      <c r="L32" s="252"/>
      <c r="M32" s="253">
        <f>(M30+M31)*0.06</f>
        <v>182.78</v>
      </c>
      <c r="N32" s="204">
        <f>ROUND((M32*$M$12),2)</f>
        <v>8080.7</v>
      </c>
    </row>
    <row r="33" spans="1:14" ht="12.75">
      <c r="A33" s="200">
        <v>9</v>
      </c>
      <c r="B33" s="536" t="s">
        <v>99</v>
      </c>
      <c r="C33" s="536"/>
      <c r="D33" s="537"/>
      <c r="E33" s="254"/>
      <c r="F33" s="255"/>
      <c r="G33" s="255"/>
      <c r="H33" s="255"/>
      <c r="I33" s="255"/>
      <c r="J33" s="255"/>
      <c r="K33" s="255"/>
      <c r="L33" s="256"/>
      <c r="M33" s="257">
        <f>SUM(M30:M32)</f>
        <v>3229.09</v>
      </c>
      <c r="N33" s="258">
        <f>SUM(N30:N32)</f>
        <v>142758.07</v>
      </c>
    </row>
    <row r="34" spans="1:14" ht="12.75">
      <c r="A34" s="200">
        <v>10</v>
      </c>
      <c r="B34" s="538" t="s">
        <v>106</v>
      </c>
      <c r="C34" s="538"/>
      <c r="D34" s="538"/>
      <c r="E34" s="530"/>
      <c r="F34" s="530"/>
      <c r="G34" s="530"/>
      <c r="H34" s="530"/>
      <c r="I34" s="530"/>
      <c r="J34" s="530"/>
      <c r="K34" s="530"/>
      <c r="L34" s="530"/>
      <c r="M34" s="538"/>
      <c r="N34" s="538"/>
    </row>
    <row r="35" spans="1:14" ht="25.5">
      <c r="A35" s="200">
        <v>11</v>
      </c>
      <c r="B35" s="259" t="s">
        <v>107</v>
      </c>
      <c r="C35" s="204" t="s">
        <v>108</v>
      </c>
      <c r="D35" s="260"/>
      <c r="E35" s="230">
        <f>C21</f>
        <v>2</v>
      </c>
      <c r="F35" s="231" t="s">
        <v>9</v>
      </c>
      <c r="G35" s="539">
        <v>220.2</v>
      </c>
      <c r="H35" s="539"/>
      <c r="I35" s="231"/>
      <c r="J35" s="231"/>
      <c r="K35" s="231"/>
      <c r="L35" s="232"/>
      <c r="M35" s="261">
        <f>E35*G35</f>
        <v>440.4</v>
      </c>
      <c r="N35" s="200">
        <f>ROUND((M35*$M$12),2)</f>
        <v>19470.08</v>
      </c>
    </row>
    <row r="36" spans="1:14" ht="25.5">
      <c r="A36" s="200">
        <v>12</v>
      </c>
      <c r="B36" s="259" t="s">
        <v>109</v>
      </c>
      <c r="C36" s="204" t="s">
        <v>110</v>
      </c>
      <c r="D36" s="260"/>
      <c r="E36" s="260">
        <f>C21</f>
        <v>2</v>
      </c>
      <c r="F36" s="262" t="s">
        <v>9</v>
      </c>
      <c r="G36" s="262">
        <v>48.4</v>
      </c>
      <c r="H36" s="263"/>
      <c r="I36" s="262"/>
      <c r="J36" s="262"/>
      <c r="K36" s="262"/>
      <c r="L36" s="264"/>
      <c r="M36" s="261">
        <f>E36*G36</f>
        <v>96.8</v>
      </c>
      <c r="N36" s="200">
        <f>ROUND((M36*$M$12),2)</f>
        <v>4279.53</v>
      </c>
    </row>
    <row r="37" spans="1:14" ht="25.5">
      <c r="A37" s="200">
        <v>13</v>
      </c>
      <c r="B37" s="265" t="s">
        <v>111</v>
      </c>
      <c r="C37" s="265" t="s">
        <v>112</v>
      </c>
      <c r="D37" s="266"/>
      <c r="E37" s="267">
        <f>C21</f>
        <v>2</v>
      </c>
      <c r="F37" s="268" t="s">
        <v>9</v>
      </c>
      <c r="G37" s="268">
        <v>25.4</v>
      </c>
      <c r="H37" s="268"/>
      <c r="I37" s="268"/>
      <c r="J37" s="268"/>
      <c r="K37" s="268"/>
      <c r="L37" s="269"/>
      <c r="M37" s="261">
        <f>E37*G37</f>
        <v>50.8</v>
      </c>
      <c r="N37" s="200">
        <f>ROUND((M37*$M$12),2)</f>
        <v>2245.87</v>
      </c>
    </row>
    <row r="38" spans="1:14" ht="12.75">
      <c r="A38" s="200">
        <v>14</v>
      </c>
      <c r="B38" s="528" t="s">
        <v>113</v>
      </c>
      <c r="C38" s="528"/>
      <c r="D38" s="524"/>
      <c r="E38" s="239"/>
      <c r="F38" s="239"/>
      <c r="G38" s="239"/>
      <c r="H38" s="239"/>
      <c r="I38" s="239"/>
      <c r="J38" s="239"/>
      <c r="K38" s="239"/>
      <c r="L38" s="239"/>
      <c r="M38" s="270">
        <f>SUM(M35:M37)</f>
        <v>588</v>
      </c>
      <c r="N38" s="271">
        <f>SUM(N35:N37)</f>
        <v>25995.48</v>
      </c>
    </row>
    <row r="39" spans="1:14" ht="12.75">
      <c r="A39" s="200">
        <v>15</v>
      </c>
      <c r="B39" s="540" t="s">
        <v>114</v>
      </c>
      <c r="C39" s="540"/>
      <c r="D39" s="540"/>
      <c r="E39" s="541"/>
      <c r="F39" s="541"/>
      <c r="G39" s="541"/>
      <c r="H39" s="541"/>
      <c r="I39" s="541"/>
      <c r="J39" s="541"/>
      <c r="K39" s="541"/>
      <c r="L39" s="541"/>
      <c r="M39" s="540"/>
      <c r="N39" s="540"/>
    </row>
    <row r="40" spans="1:14" ht="25.5">
      <c r="A40" s="200">
        <v>16</v>
      </c>
      <c r="B40" s="272" t="s">
        <v>115</v>
      </c>
      <c r="C40" s="273" t="s">
        <v>116</v>
      </c>
      <c r="D40" s="274"/>
      <c r="E40" s="275">
        <f>C22</f>
        <v>20</v>
      </c>
      <c r="F40" s="276" t="s">
        <v>9</v>
      </c>
      <c r="G40" s="276">
        <v>9</v>
      </c>
      <c r="H40" s="276"/>
      <c r="I40" s="276"/>
      <c r="J40" s="276"/>
      <c r="K40" s="276"/>
      <c r="L40" s="277"/>
      <c r="M40" s="278">
        <f>E40*9</f>
        <v>180</v>
      </c>
      <c r="N40" s="200">
        <f>ROUND((M40*$M$12),2)</f>
        <v>7957.8</v>
      </c>
    </row>
    <row r="41" spans="1:14" ht="12.75">
      <c r="A41" s="200">
        <v>17</v>
      </c>
      <c r="B41" s="279" t="s">
        <v>117</v>
      </c>
      <c r="C41" s="204" t="s">
        <v>118</v>
      </c>
      <c r="D41" s="280"/>
      <c r="E41" s="280">
        <f>E40</f>
        <v>20</v>
      </c>
      <c r="F41" s="281" t="s">
        <v>9</v>
      </c>
      <c r="G41" s="281">
        <v>8.2</v>
      </c>
      <c r="H41" s="281"/>
      <c r="I41" s="281"/>
      <c r="J41" s="281"/>
      <c r="K41" s="281"/>
      <c r="L41" s="282"/>
      <c r="M41" s="283">
        <f>E41*8.2</f>
        <v>164</v>
      </c>
      <c r="N41" s="200">
        <f>ROUND((M41*$M$12),2)</f>
        <v>7250.44</v>
      </c>
    </row>
    <row r="42" spans="1:14" ht="25.5">
      <c r="A42" s="200">
        <v>18</v>
      </c>
      <c r="B42" s="279" t="s">
        <v>119</v>
      </c>
      <c r="C42" s="284" t="s">
        <v>120</v>
      </c>
      <c r="D42" s="285"/>
      <c r="E42" s="526">
        <f>M38</f>
        <v>588</v>
      </c>
      <c r="F42" s="527"/>
      <c r="G42" s="527"/>
      <c r="H42" s="286" t="s">
        <v>9</v>
      </c>
      <c r="I42" s="286">
        <v>0.2</v>
      </c>
      <c r="J42" s="286"/>
      <c r="K42" s="286"/>
      <c r="L42" s="287"/>
      <c r="M42" s="288">
        <f>E42*I42</f>
        <v>117.6</v>
      </c>
      <c r="N42" s="200">
        <f>ROUND((M42*$M$12),2)</f>
        <v>5199.1</v>
      </c>
    </row>
    <row r="43" spans="1:14" ht="12.75">
      <c r="A43" s="200">
        <v>19</v>
      </c>
      <c r="B43" s="528" t="s">
        <v>121</v>
      </c>
      <c r="C43" s="528"/>
      <c r="D43" s="524"/>
      <c r="E43" s="239"/>
      <c r="F43" s="239"/>
      <c r="G43" s="239"/>
      <c r="H43" s="239"/>
      <c r="I43" s="239"/>
      <c r="J43" s="239"/>
      <c r="K43" s="239"/>
      <c r="L43" s="239"/>
      <c r="M43" s="289">
        <f>SUM(M40:M42)</f>
        <v>461.6</v>
      </c>
      <c r="N43" s="271">
        <f>SUM(N40:N42)</f>
        <v>20407.34</v>
      </c>
    </row>
    <row r="44" spans="1:14" ht="12.75">
      <c r="A44" s="200">
        <v>20</v>
      </c>
      <c r="B44" s="529" t="s">
        <v>122</v>
      </c>
      <c r="C44" s="529"/>
      <c r="D44" s="529"/>
      <c r="E44" s="530"/>
      <c r="F44" s="530"/>
      <c r="G44" s="530"/>
      <c r="H44" s="530"/>
      <c r="I44" s="530"/>
      <c r="J44" s="530"/>
      <c r="K44" s="530"/>
      <c r="L44" s="530"/>
      <c r="M44" s="529"/>
      <c r="N44" s="529"/>
    </row>
    <row r="45" spans="1:14" ht="25.5">
      <c r="A45" s="200">
        <v>21</v>
      </c>
      <c r="B45" s="279" t="s">
        <v>123</v>
      </c>
      <c r="C45" s="204" t="s">
        <v>124</v>
      </c>
      <c r="D45" s="290" t="s">
        <v>125</v>
      </c>
      <c r="E45" s="290">
        <f>500</f>
        <v>500</v>
      </c>
      <c r="F45" s="291" t="s">
        <v>9</v>
      </c>
      <c r="G45" s="291">
        <v>1.25</v>
      </c>
      <c r="H45" s="291"/>
      <c r="I45" s="291"/>
      <c r="J45" s="291"/>
      <c r="K45" s="291"/>
      <c r="L45" s="292"/>
      <c r="M45" s="293">
        <f>500*1.25</f>
        <v>625</v>
      </c>
      <c r="N45" s="294">
        <f>ROUND((M45*$M$12),2)</f>
        <v>27631.25</v>
      </c>
    </row>
    <row r="46" spans="1:14" ht="12.75">
      <c r="A46" s="200">
        <v>22</v>
      </c>
      <c r="B46" s="279" t="s">
        <v>126</v>
      </c>
      <c r="C46" s="204" t="s">
        <v>127</v>
      </c>
      <c r="D46" s="260" t="s">
        <v>128</v>
      </c>
      <c r="E46" s="531">
        <f>M43</f>
        <v>461.6</v>
      </c>
      <c r="F46" s="532"/>
      <c r="G46" s="532"/>
      <c r="H46" s="262" t="s">
        <v>9</v>
      </c>
      <c r="I46" s="262">
        <v>0.21</v>
      </c>
      <c r="J46" s="262"/>
      <c r="K46" s="262"/>
      <c r="L46" s="264"/>
      <c r="M46" s="293">
        <f>0.21*M43</f>
        <v>96.94</v>
      </c>
      <c r="N46" s="294">
        <f>ROUND((M46*M12),2)</f>
        <v>4285.72</v>
      </c>
    </row>
    <row r="47" spans="1:14" ht="12.75">
      <c r="A47" s="200">
        <v>23</v>
      </c>
      <c r="B47" s="528" t="s">
        <v>129</v>
      </c>
      <c r="C47" s="528"/>
      <c r="D47" s="524"/>
      <c r="E47" s="295"/>
      <c r="F47" s="296"/>
      <c r="G47" s="296"/>
      <c r="H47" s="296"/>
      <c r="I47" s="296"/>
      <c r="J47" s="296"/>
      <c r="K47" s="296"/>
      <c r="L47" s="297"/>
      <c r="M47" s="298">
        <f>M46+M45</f>
        <v>721.94</v>
      </c>
      <c r="N47" s="299">
        <f>N45+N46</f>
        <v>31916.97</v>
      </c>
    </row>
    <row r="48" spans="1:14" ht="12.75">
      <c r="A48" s="200">
        <v>24</v>
      </c>
      <c r="B48" s="531" t="s">
        <v>8</v>
      </c>
      <c r="C48" s="532"/>
      <c r="D48" s="532"/>
      <c r="E48" s="532"/>
      <c r="F48" s="532"/>
      <c r="G48" s="532"/>
      <c r="H48" s="532"/>
      <c r="I48" s="532"/>
      <c r="J48" s="532"/>
      <c r="K48" s="532"/>
      <c r="L48" s="533"/>
      <c r="M48" s="298">
        <f>M33+M38+M43+M47</f>
        <v>5000.63</v>
      </c>
      <c r="N48" s="298">
        <f>N33+N38+N43+N47</f>
        <v>221077.86</v>
      </c>
    </row>
    <row r="49" spans="1:14" ht="12.75">
      <c r="A49" s="200">
        <v>25</v>
      </c>
      <c r="B49" s="300" t="s">
        <v>18</v>
      </c>
      <c r="C49" s="300"/>
      <c r="D49" s="301">
        <v>1</v>
      </c>
      <c r="E49" s="302"/>
      <c r="F49" s="303"/>
      <c r="G49" s="303"/>
      <c r="H49" s="303"/>
      <c r="I49" s="303"/>
      <c r="J49" s="303"/>
      <c r="K49" s="303"/>
      <c r="L49" s="304"/>
      <c r="M49" s="305">
        <f>M48*D49</f>
        <v>5000.63</v>
      </c>
      <c r="N49" s="306">
        <f>ROUND((D49*N48),2)</f>
        <v>221077.86</v>
      </c>
    </row>
    <row r="50" spans="1:14" ht="12.75">
      <c r="A50" s="200">
        <v>26</v>
      </c>
      <c r="B50" s="279" t="s">
        <v>24</v>
      </c>
      <c r="C50" s="204"/>
      <c r="D50" s="260"/>
      <c r="E50" s="302"/>
      <c r="F50" s="303"/>
      <c r="G50" s="303"/>
      <c r="H50" s="303"/>
      <c r="I50" s="303"/>
      <c r="J50" s="303"/>
      <c r="K50" s="303"/>
      <c r="L50" s="304"/>
      <c r="M50" s="307"/>
      <c r="N50" s="308">
        <f>0.18*N49</f>
        <v>39794.01</v>
      </c>
    </row>
    <row r="51" spans="1:14" ht="12.75">
      <c r="A51" s="200">
        <v>27</v>
      </c>
      <c r="B51" s="524" t="s">
        <v>130</v>
      </c>
      <c r="C51" s="525"/>
      <c r="D51" s="525"/>
      <c r="E51" s="309"/>
      <c r="F51" s="310"/>
      <c r="G51" s="310"/>
      <c r="H51" s="310"/>
      <c r="I51" s="310"/>
      <c r="J51" s="310"/>
      <c r="K51" s="310"/>
      <c r="L51" s="311"/>
      <c r="M51" s="307"/>
      <c r="N51" s="299">
        <f>N50+N49</f>
        <v>260871.87</v>
      </c>
    </row>
    <row r="54" spans="2:4" ht="15">
      <c r="B54" s="312"/>
      <c r="C54" s="313"/>
      <c r="D54" s="313"/>
    </row>
    <row r="55" spans="2:22" ht="15">
      <c r="B55" s="312" t="s">
        <v>213</v>
      </c>
      <c r="C55" s="313"/>
      <c r="G55" s="313"/>
      <c r="V55" s="48"/>
    </row>
    <row r="56" spans="2:22" ht="13.5">
      <c r="B56" s="472" t="s">
        <v>212</v>
      </c>
      <c r="C56" s="444"/>
      <c r="D56" s="444"/>
      <c r="E56" s="444"/>
      <c r="F56" s="444"/>
      <c r="G56" s="444"/>
      <c r="H56" s="444"/>
      <c r="I56" s="444"/>
      <c r="J56" s="444"/>
      <c r="K56" s="444"/>
      <c r="L56" s="444"/>
      <c r="M56" s="444"/>
      <c r="N56" s="444"/>
      <c r="O56" s="444"/>
      <c r="P56" s="444"/>
      <c r="Q56" s="444"/>
      <c r="R56" s="444"/>
      <c r="S56" s="444"/>
      <c r="T56" s="444"/>
      <c r="U56" s="444"/>
      <c r="V56" s="444"/>
    </row>
  </sheetData>
  <sheetProtection/>
  <mergeCells count="35">
    <mergeCell ref="B56:V56"/>
    <mergeCell ref="A3:B3"/>
    <mergeCell ref="A4:C4"/>
    <mergeCell ref="E4:N4"/>
    <mergeCell ref="A5:B5"/>
    <mergeCell ref="E5:N5"/>
    <mergeCell ref="A6:B6"/>
    <mergeCell ref="E6:N6"/>
    <mergeCell ref="B8:N10"/>
    <mergeCell ref="A11:A13"/>
    <mergeCell ref="B11:B13"/>
    <mergeCell ref="C11:C13"/>
    <mergeCell ref="D11:D13"/>
    <mergeCell ref="E11:L13"/>
    <mergeCell ref="M11:N11"/>
    <mergeCell ref="M12:N12"/>
    <mergeCell ref="B14:N14"/>
    <mergeCell ref="A15:N15"/>
    <mergeCell ref="B16:C16"/>
    <mergeCell ref="A23:N23"/>
    <mergeCell ref="B30:D30"/>
    <mergeCell ref="E31:G31"/>
    <mergeCell ref="E32:G32"/>
    <mergeCell ref="B33:D33"/>
    <mergeCell ref="B34:N34"/>
    <mergeCell ref="G35:H35"/>
    <mergeCell ref="B38:D38"/>
    <mergeCell ref="B39:N39"/>
    <mergeCell ref="B51:D51"/>
    <mergeCell ref="E42:G42"/>
    <mergeCell ref="B43:D43"/>
    <mergeCell ref="B44:N44"/>
    <mergeCell ref="E46:G46"/>
    <mergeCell ref="B47:D47"/>
    <mergeCell ref="B48:L4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W52"/>
  <sheetViews>
    <sheetView view="pageLayout" zoomScaleSheetLayoutView="100" workbookViewId="0" topLeftCell="A10">
      <selection activeCell="P14" sqref="P14"/>
    </sheetView>
  </sheetViews>
  <sheetFormatPr defaultColWidth="9.00390625" defaultRowHeight="12.75"/>
  <cols>
    <col min="1" max="1" width="5.00390625" style="0" customWidth="1"/>
    <col min="3" max="3" width="32.25390625" style="0" customWidth="1"/>
    <col min="5" max="5" width="13.375" style="0" customWidth="1"/>
    <col min="13" max="13" width="5.125" style="0" customWidth="1"/>
    <col min="14" max="14" width="12.625" style="0" customWidth="1"/>
    <col min="15" max="15" width="9.125" style="0" customWidth="1"/>
  </cols>
  <sheetData>
    <row r="2" spans="2:15" ht="15.75">
      <c r="B2" s="519" t="s">
        <v>28</v>
      </c>
      <c r="C2" s="519"/>
      <c r="D2" s="110"/>
      <c r="E2" s="110"/>
      <c r="F2" s="111" t="s">
        <v>29</v>
      </c>
      <c r="G2" s="111"/>
      <c r="H2" s="112"/>
      <c r="I2" s="112"/>
      <c r="J2" s="112"/>
      <c r="K2" s="112"/>
      <c r="L2" s="112"/>
      <c r="M2" s="112"/>
      <c r="N2" s="112"/>
      <c r="O2" s="112"/>
    </row>
    <row r="3" spans="2:15" ht="15.75">
      <c r="B3" s="520"/>
      <c r="C3" s="520"/>
      <c r="D3" s="520"/>
      <c r="E3" s="110"/>
      <c r="F3" s="521"/>
      <c r="G3" s="521"/>
      <c r="H3" s="521"/>
      <c r="I3" s="521"/>
      <c r="J3" s="521"/>
      <c r="K3" s="521"/>
      <c r="L3" s="521"/>
      <c r="M3" s="521"/>
      <c r="N3" s="521"/>
      <c r="O3" s="521"/>
    </row>
    <row r="4" spans="2:15" ht="15.75">
      <c r="B4" s="519" t="s">
        <v>46</v>
      </c>
      <c r="C4" s="519"/>
      <c r="D4" s="110"/>
      <c r="E4" s="110"/>
      <c r="F4" s="519" t="s">
        <v>47</v>
      </c>
      <c r="G4" s="519"/>
      <c r="H4" s="519"/>
      <c r="I4" s="519"/>
      <c r="J4" s="519"/>
      <c r="K4" s="519"/>
      <c r="L4" s="519"/>
      <c r="M4" s="519"/>
      <c r="N4" s="519"/>
      <c r="O4" s="519"/>
    </row>
    <row r="5" spans="2:15" ht="15.75" customHeight="1">
      <c r="B5" s="519" t="s">
        <v>210</v>
      </c>
      <c r="C5" s="519"/>
      <c r="D5" s="194"/>
      <c r="E5" s="194"/>
      <c r="F5" s="519" t="s">
        <v>210</v>
      </c>
      <c r="G5" s="519"/>
      <c r="H5" s="519"/>
      <c r="I5" s="519"/>
      <c r="J5" s="519"/>
      <c r="K5" s="519"/>
      <c r="L5" s="519"/>
      <c r="M5" s="519"/>
      <c r="N5" s="519"/>
      <c r="O5" s="519"/>
    </row>
    <row r="6" spans="2:15" ht="17.25"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7"/>
    </row>
    <row r="7" spans="2:15" ht="17.25">
      <c r="B7" s="560" t="s">
        <v>237</v>
      </c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197"/>
    </row>
    <row r="8" spans="2:14" ht="15" customHeight="1">
      <c r="B8" s="560" t="s">
        <v>220</v>
      </c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</row>
    <row r="9" spans="2:14" ht="46.5" customHeight="1">
      <c r="B9" s="351"/>
      <c r="C9" s="561" t="s">
        <v>165</v>
      </c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</row>
    <row r="10" spans="2:14" ht="12.75">
      <c r="B10" s="351"/>
      <c r="C10" s="562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352"/>
    </row>
    <row r="11" spans="2:14" ht="12.75">
      <c r="B11" s="569" t="s">
        <v>22</v>
      </c>
      <c r="C11" s="563" t="s">
        <v>52</v>
      </c>
      <c r="D11" s="563" t="s">
        <v>53</v>
      </c>
      <c r="E11" s="563" t="s">
        <v>54</v>
      </c>
      <c r="F11" s="565" t="s">
        <v>55</v>
      </c>
      <c r="G11" s="566"/>
      <c r="H11" s="566"/>
      <c r="I11" s="566"/>
      <c r="J11" s="566"/>
      <c r="K11" s="566"/>
      <c r="L11" s="566"/>
      <c r="M11" s="566"/>
      <c r="N11" s="563" t="s">
        <v>166</v>
      </c>
    </row>
    <row r="12" spans="2:14" ht="12.75">
      <c r="B12" s="570"/>
      <c r="C12" s="564"/>
      <c r="D12" s="564"/>
      <c r="E12" s="564"/>
      <c r="F12" s="567"/>
      <c r="G12" s="568"/>
      <c r="H12" s="568"/>
      <c r="I12" s="568"/>
      <c r="J12" s="568"/>
      <c r="K12" s="568"/>
      <c r="L12" s="568"/>
      <c r="M12" s="568"/>
      <c r="N12" s="564"/>
    </row>
    <row r="13" spans="2:14" ht="12.75">
      <c r="B13" s="353">
        <v>1</v>
      </c>
      <c r="C13" s="355">
        <v>2</v>
      </c>
      <c r="D13" s="354">
        <v>3</v>
      </c>
      <c r="E13" s="355">
        <v>4</v>
      </c>
      <c r="F13" s="558">
        <v>5</v>
      </c>
      <c r="G13" s="559"/>
      <c r="H13" s="559"/>
      <c r="I13" s="559"/>
      <c r="J13" s="559"/>
      <c r="K13" s="559"/>
      <c r="L13" s="559"/>
      <c r="M13" s="559"/>
      <c r="N13" s="356">
        <v>6</v>
      </c>
    </row>
    <row r="14" spans="2:14" ht="12.75">
      <c r="B14" s="357"/>
      <c r="C14" s="358" t="s">
        <v>57</v>
      </c>
      <c r="D14" s="354"/>
      <c r="E14" s="359"/>
      <c r="F14" s="360"/>
      <c r="G14" s="360"/>
      <c r="H14" s="360"/>
      <c r="I14" s="360"/>
      <c r="J14" s="360"/>
      <c r="K14" s="360"/>
      <c r="L14" s="360"/>
      <c r="M14" s="360"/>
      <c r="N14" s="356"/>
    </row>
    <row r="15" spans="2:14" ht="15" customHeight="1">
      <c r="B15" s="361"/>
      <c r="C15" s="362" t="s">
        <v>167</v>
      </c>
      <c r="D15" s="363">
        <v>2</v>
      </c>
      <c r="E15" s="364"/>
      <c r="F15" s="365"/>
      <c r="G15" s="365"/>
      <c r="H15" s="365"/>
      <c r="I15" s="365"/>
      <c r="J15" s="365"/>
      <c r="K15" s="365"/>
      <c r="L15" s="365"/>
      <c r="M15" s="365"/>
      <c r="N15" s="366"/>
    </row>
    <row r="16" spans="2:14" ht="17.25" customHeight="1">
      <c r="B16" s="361"/>
      <c r="C16" s="362" t="s">
        <v>168</v>
      </c>
      <c r="D16" s="363">
        <v>1</v>
      </c>
      <c r="E16" s="364"/>
      <c r="F16" s="365"/>
      <c r="G16" s="365"/>
      <c r="H16" s="365"/>
      <c r="I16" s="365"/>
      <c r="J16" s="365"/>
      <c r="K16" s="365"/>
      <c r="L16" s="365"/>
      <c r="M16" s="365"/>
      <c r="N16" s="366"/>
    </row>
    <row r="17" spans="2:14" ht="28.5" customHeight="1">
      <c r="B17" s="361"/>
      <c r="C17" s="362" t="s">
        <v>169</v>
      </c>
      <c r="D17" s="363">
        <v>300</v>
      </c>
      <c r="E17" s="364"/>
      <c r="F17" s="365"/>
      <c r="G17" s="365"/>
      <c r="H17" s="365"/>
      <c r="I17" s="365"/>
      <c r="J17" s="365"/>
      <c r="K17" s="365"/>
      <c r="L17" s="365"/>
      <c r="M17" s="365"/>
      <c r="N17" s="366"/>
    </row>
    <row r="18" spans="2:14" ht="12.75">
      <c r="B18" s="361"/>
      <c r="C18" s="362" t="s">
        <v>202</v>
      </c>
      <c r="D18" s="363">
        <v>1</v>
      </c>
      <c r="E18" s="364"/>
      <c r="F18" s="365"/>
      <c r="G18" s="365"/>
      <c r="H18" s="365"/>
      <c r="I18" s="365"/>
      <c r="J18" s="365"/>
      <c r="K18" s="365"/>
      <c r="L18" s="365"/>
      <c r="M18" s="365"/>
      <c r="N18" s="366"/>
    </row>
    <row r="19" spans="2:14" ht="35.25" customHeight="1">
      <c r="B19" s="361"/>
      <c r="C19" s="362" t="s">
        <v>170</v>
      </c>
      <c r="D19" s="363">
        <v>1</v>
      </c>
      <c r="E19" s="364"/>
      <c r="F19" s="365"/>
      <c r="G19" s="365"/>
      <c r="H19" s="365"/>
      <c r="I19" s="365"/>
      <c r="J19" s="365"/>
      <c r="K19" s="365"/>
      <c r="L19" s="365"/>
      <c r="M19" s="365"/>
      <c r="N19" s="366"/>
    </row>
    <row r="20" spans="2:14" ht="11.25" customHeight="1">
      <c r="B20" s="367" t="s">
        <v>45</v>
      </c>
      <c r="C20" s="368" t="s">
        <v>171</v>
      </c>
      <c r="D20" s="369"/>
      <c r="E20" s="370" t="s">
        <v>45</v>
      </c>
      <c r="F20" s="371" t="s">
        <v>45</v>
      </c>
      <c r="G20" s="372"/>
      <c r="H20" s="372"/>
      <c r="I20" s="373"/>
      <c r="J20" s="372"/>
      <c r="K20" s="372"/>
      <c r="L20" s="372"/>
      <c r="M20" s="372"/>
      <c r="N20" s="374"/>
    </row>
    <row r="21" spans="2:14" ht="27.75" customHeight="1">
      <c r="B21" s="375"/>
      <c r="C21" s="23" t="s">
        <v>172</v>
      </c>
      <c r="D21" s="376">
        <v>167.9</v>
      </c>
      <c r="E21" s="377" t="s">
        <v>173</v>
      </c>
      <c r="F21" s="378">
        <f>D21</f>
        <v>167.9</v>
      </c>
      <c r="G21" s="571" t="s">
        <v>174</v>
      </c>
      <c r="H21" s="571"/>
      <c r="I21" s="572"/>
      <c r="J21" s="379"/>
      <c r="K21" s="379"/>
      <c r="L21" s="379"/>
      <c r="M21" s="379"/>
      <c r="N21" s="380">
        <f>D21*D24*D25*D26*D27*D28*D29*D17/100</f>
        <v>33105.3892418304</v>
      </c>
    </row>
    <row r="22" spans="2:14" ht="24.75" customHeight="1">
      <c r="B22" s="381" t="s">
        <v>175</v>
      </c>
      <c r="C22" s="382" t="s">
        <v>176</v>
      </c>
      <c r="D22" s="383">
        <v>1.25</v>
      </c>
      <c r="E22" s="384"/>
      <c r="F22" s="385"/>
      <c r="G22" s="386"/>
      <c r="H22" s="386"/>
      <c r="I22" s="387"/>
      <c r="J22" s="388"/>
      <c r="K22" s="388"/>
      <c r="L22" s="388"/>
      <c r="M22" s="388"/>
      <c r="N22" s="389"/>
    </row>
    <row r="23" spans="2:14" ht="30.75" customHeight="1">
      <c r="B23" s="390" t="s">
        <v>177</v>
      </c>
      <c r="C23" s="391" t="s">
        <v>178</v>
      </c>
      <c r="D23" s="392">
        <v>1.35</v>
      </c>
      <c r="E23" s="384"/>
      <c r="F23" s="32"/>
      <c r="G23" s="31"/>
      <c r="H23" s="31"/>
      <c r="I23" s="393"/>
      <c r="J23" s="28"/>
      <c r="K23" s="28"/>
      <c r="L23" s="28"/>
      <c r="M23" s="28"/>
      <c r="N23" s="29"/>
    </row>
    <row r="24" spans="2:14" ht="34.5" customHeight="1">
      <c r="B24" s="394" t="s">
        <v>179</v>
      </c>
      <c r="C24" s="395" t="s">
        <v>180</v>
      </c>
      <c r="D24" s="396">
        <v>1.6</v>
      </c>
      <c r="E24" s="384"/>
      <c r="F24" s="32"/>
      <c r="G24" s="31"/>
      <c r="H24" s="31"/>
      <c r="I24" s="393"/>
      <c r="J24" s="28"/>
      <c r="K24" s="28"/>
      <c r="L24" s="28"/>
      <c r="M24" s="28"/>
      <c r="N24" s="29"/>
    </row>
    <row r="25" spans="2:14" ht="26.25" customHeight="1">
      <c r="B25" s="394" t="s">
        <v>181</v>
      </c>
      <c r="C25" s="397" t="s">
        <v>182</v>
      </c>
      <c r="D25" s="398">
        <v>5.92</v>
      </c>
      <c r="E25" s="384"/>
      <c r="F25" s="32"/>
      <c r="G25" s="31"/>
      <c r="H25" s="31"/>
      <c r="I25" s="393"/>
      <c r="J25" s="28"/>
      <c r="K25" s="28"/>
      <c r="L25" s="28"/>
      <c r="M25" s="28"/>
      <c r="N25" s="29"/>
    </row>
    <row r="26" spans="2:14" ht="29.25" customHeight="1">
      <c r="B26" s="394" t="s">
        <v>183</v>
      </c>
      <c r="C26" s="397" t="s">
        <v>184</v>
      </c>
      <c r="D26" s="398">
        <v>1.1</v>
      </c>
      <c r="E26" s="384"/>
      <c r="F26" s="32"/>
      <c r="G26" s="31"/>
      <c r="H26" s="31"/>
      <c r="I26" s="393"/>
      <c r="J26" s="28"/>
      <c r="K26" s="28"/>
      <c r="L26" s="28"/>
      <c r="M26" s="28"/>
      <c r="N26" s="29"/>
    </row>
    <row r="27" spans="2:14" ht="33.75" customHeight="1">
      <c r="B27" s="381" t="s">
        <v>185</v>
      </c>
      <c r="C27" s="382" t="s">
        <v>186</v>
      </c>
      <c r="D27" s="383">
        <v>1.35</v>
      </c>
      <c r="E27" s="384"/>
      <c r="F27" s="32"/>
      <c r="G27" s="31"/>
      <c r="H27" s="31"/>
      <c r="I27" s="393"/>
      <c r="J27" s="28"/>
      <c r="K27" s="28"/>
      <c r="L27" s="28"/>
      <c r="M27" s="28"/>
      <c r="N27" s="29"/>
    </row>
    <row r="28" spans="2:14" ht="63.75">
      <c r="B28" s="399" t="s">
        <v>187</v>
      </c>
      <c r="C28" s="400" t="s">
        <v>228</v>
      </c>
      <c r="D28" s="401">
        <v>3.83</v>
      </c>
      <c r="E28" s="402" t="s">
        <v>223</v>
      </c>
      <c r="F28" s="403"/>
      <c r="G28" s="403"/>
      <c r="H28" s="403"/>
      <c r="I28" s="403"/>
      <c r="J28" s="403"/>
      <c r="K28" s="403"/>
      <c r="L28" s="403"/>
      <c r="M28" s="403"/>
      <c r="N28" s="404"/>
    </row>
    <row r="29" spans="2:14" ht="12.75">
      <c r="B29" s="405" t="s">
        <v>188</v>
      </c>
      <c r="C29" s="406" t="s">
        <v>189</v>
      </c>
      <c r="D29" s="407">
        <v>1.22</v>
      </c>
      <c r="E29" s="408"/>
      <c r="F29" s="403"/>
      <c r="G29" s="403"/>
      <c r="H29" s="403"/>
      <c r="I29" s="403"/>
      <c r="J29" s="403"/>
      <c r="K29" s="403"/>
      <c r="L29" s="403"/>
      <c r="M29" s="403"/>
      <c r="N29" s="404"/>
    </row>
    <row r="30" spans="2:14" ht="12.75">
      <c r="B30" s="573" t="s">
        <v>190</v>
      </c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409">
        <f>N21</f>
        <v>33105.39</v>
      </c>
    </row>
    <row r="31" spans="2:14" ht="16.5" customHeight="1">
      <c r="B31" s="367" t="s">
        <v>45</v>
      </c>
      <c r="C31" s="369" t="s">
        <v>191</v>
      </c>
      <c r="D31" s="410"/>
      <c r="E31" s="411"/>
      <c r="F31" s="371"/>
      <c r="G31" s="372"/>
      <c r="H31" s="372"/>
      <c r="I31" s="372"/>
      <c r="J31" s="372"/>
      <c r="K31" s="372"/>
      <c r="L31" s="372"/>
      <c r="M31" s="372"/>
      <c r="N31" s="374"/>
    </row>
    <row r="32" spans="2:14" ht="18" customHeight="1">
      <c r="B32" s="375"/>
      <c r="C32" s="23" t="s">
        <v>172</v>
      </c>
      <c r="D32" s="412">
        <v>163.2</v>
      </c>
      <c r="E32" s="377" t="s">
        <v>192</v>
      </c>
      <c r="F32" s="378">
        <f>D32</f>
        <v>163.2</v>
      </c>
      <c r="G32" s="571" t="s">
        <v>174</v>
      </c>
      <c r="H32" s="571"/>
      <c r="I32" s="572"/>
      <c r="J32" s="379"/>
      <c r="K32" s="379"/>
      <c r="L32" s="379"/>
      <c r="M32" s="379"/>
      <c r="N32" s="413">
        <f>D32*D35*D36*D37*D38*D39*D40*D17/100</f>
        <v>26375.96</v>
      </c>
    </row>
    <row r="33" spans="2:14" ht="28.5" customHeight="1">
      <c r="B33" s="381" t="s">
        <v>175</v>
      </c>
      <c r="C33" s="382" t="s">
        <v>176</v>
      </c>
      <c r="D33" s="383">
        <v>1.25</v>
      </c>
      <c r="E33" s="384"/>
      <c r="F33" s="378"/>
      <c r="G33" s="379"/>
      <c r="H33" s="379"/>
      <c r="I33" s="379"/>
      <c r="J33" s="379"/>
      <c r="K33" s="379"/>
      <c r="L33" s="379"/>
      <c r="M33" s="379"/>
      <c r="N33" s="413"/>
    </row>
    <row r="34" spans="2:14" ht="26.25" customHeight="1">
      <c r="B34" s="390" t="s">
        <v>177</v>
      </c>
      <c r="C34" s="391" t="s">
        <v>178</v>
      </c>
      <c r="D34" s="392">
        <v>1.35</v>
      </c>
      <c r="E34" s="384"/>
      <c r="F34" s="378"/>
      <c r="G34" s="379"/>
      <c r="H34" s="379"/>
      <c r="I34" s="379"/>
      <c r="J34" s="379"/>
      <c r="K34" s="379"/>
      <c r="L34" s="379"/>
      <c r="M34" s="379"/>
      <c r="N34" s="413"/>
    </row>
    <row r="35" spans="2:14" ht="25.5" customHeight="1">
      <c r="B35" s="394" t="s">
        <v>179</v>
      </c>
      <c r="C35" s="395" t="s">
        <v>180</v>
      </c>
      <c r="D35" s="396">
        <v>1.6</v>
      </c>
      <c r="E35" s="384"/>
      <c r="F35" s="378"/>
      <c r="G35" s="379"/>
      <c r="H35" s="379"/>
      <c r="I35" s="379"/>
      <c r="J35" s="379"/>
      <c r="K35" s="379"/>
      <c r="L35" s="379"/>
      <c r="M35" s="379"/>
      <c r="N35" s="413"/>
    </row>
    <row r="36" spans="2:14" ht="26.25" customHeight="1">
      <c r="B36" s="394" t="s">
        <v>181</v>
      </c>
      <c r="C36" s="397" t="s">
        <v>182</v>
      </c>
      <c r="D36" s="398">
        <v>5.92</v>
      </c>
      <c r="E36" s="384"/>
      <c r="F36" s="378"/>
      <c r="G36" s="379"/>
      <c r="H36" s="379"/>
      <c r="I36" s="379"/>
      <c r="J36" s="379"/>
      <c r="K36" s="379"/>
      <c r="L36" s="379"/>
      <c r="M36" s="379"/>
      <c r="N36" s="413"/>
    </row>
    <row r="37" spans="2:14" ht="30.75" customHeight="1">
      <c r="B37" s="394" t="s">
        <v>183</v>
      </c>
      <c r="C37" s="397" t="s">
        <v>184</v>
      </c>
      <c r="D37" s="398">
        <v>1.1</v>
      </c>
      <c r="E37" s="384"/>
      <c r="F37" s="378"/>
      <c r="G37" s="379"/>
      <c r="H37" s="379"/>
      <c r="I37" s="379"/>
      <c r="J37" s="379"/>
      <c r="K37" s="379"/>
      <c r="L37" s="379"/>
      <c r="M37" s="379"/>
      <c r="N37" s="413"/>
    </row>
    <row r="38" spans="2:14" ht="36.75" customHeight="1">
      <c r="B38" s="381" t="s">
        <v>185</v>
      </c>
      <c r="C38" s="382" t="s">
        <v>186</v>
      </c>
      <c r="D38" s="383">
        <v>1.35</v>
      </c>
      <c r="E38" s="384"/>
      <c r="F38" s="378"/>
      <c r="G38" s="379"/>
      <c r="H38" s="379"/>
      <c r="I38" s="379"/>
      <c r="J38" s="379"/>
      <c r="K38" s="379"/>
      <c r="L38" s="379"/>
      <c r="M38" s="379"/>
      <c r="N38" s="413"/>
    </row>
    <row r="39" spans="2:14" ht="62.25" customHeight="1">
      <c r="B39" s="399" t="s">
        <v>187</v>
      </c>
      <c r="C39" s="400" t="s">
        <v>203</v>
      </c>
      <c r="D39" s="401">
        <v>3.83</v>
      </c>
      <c r="E39" s="402" t="s">
        <v>223</v>
      </c>
      <c r="F39" s="403"/>
      <c r="G39" s="403"/>
      <c r="H39" s="403"/>
      <c r="I39" s="403"/>
      <c r="J39" s="403"/>
      <c r="K39" s="403"/>
      <c r="L39" s="403"/>
      <c r="M39" s="403"/>
      <c r="N39" s="404"/>
    </row>
    <row r="40" spans="2:14" ht="12.75">
      <c r="B40" s="405" t="s">
        <v>188</v>
      </c>
      <c r="C40" s="406" t="s">
        <v>189</v>
      </c>
      <c r="D40" s="407">
        <v>1</v>
      </c>
      <c r="E40" s="408"/>
      <c r="F40" s="403"/>
      <c r="G40" s="403"/>
      <c r="H40" s="403"/>
      <c r="I40" s="403"/>
      <c r="J40" s="403"/>
      <c r="K40" s="403"/>
      <c r="L40" s="403"/>
      <c r="M40" s="403"/>
      <c r="N40" s="404"/>
    </row>
    <row r="41" spans="2:14" ht="12.75">
      <c r="B41" s="573" t="s">
        <v>193</v>
      </c>
      <c r="C41" s="574"/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409">
        <f>N32</f>
        <v>26375.96</v>
      </c>
    </row>
    <row r="42" spans="2:14" ht="12.75">
      <c r="B42" s="573" t="s">
        <v>194</v>
      </c>
      <c r="C42" s="574"/>
      <c r="D42" s="574"/>
      <c r="E42" s="574"/>
      <c r="F42" s="574"/>
      <c r="G42" s="574"/>
      <c r="H42" s="574"/>
      <c r="I42" s="574"/>
      <c r="J42" s="574"/>
      <c r="K42" s="574"/>
      <c r="L42" s="574"/>
      <c r="M42" s="574"/>
      <c r="N42" s="409">
        <f>N30+N41</f>
        <v>59481.35</v>
      </c>
    </row>
    <row r="43" spans="2:14" ht="12.75">
      <c r="B43" s="381"/>
      <c r="C43" s="30" t="s">
        <v>195</v>
      </c>
      <c r="D43" s="414"/>
      <c r="E43" s="415"/>
      <c r="F43" s="379"/>
      <c r="G43" s="379"/>
      <c r="H43" s="379"/>
      <c r="I43" s="379"/>
      <c r="J43" s="379"/>
      <c r="K43" s="379"/>
      <c r="L43" s="379"/>
      <c r="M43" s="379"/>
      <c r="N43" s="413"/>
    </row>
    <row r="44" spans="2:14" ht="14.25">
      <c r="B44" s="381" t="s">
        <v>196</v>
      </c>
      <c r="C44" s="416"/>
      <c r="D44" s="417">
        <v>0.035</v>
      </c>
      <c r="E44" s="415" t="s">
        <v>197</v>
      </c>
      <c r="F44" s="575">
        <f>N42</f>
        <v>59481.35</v>
      </c>
      <c r="G44" s="576"/>
      <c r="H44" s="403" t="s">
        <v>198</v>
      </c>
      <c r="I44" s="418"/>
      <c r="J44" s="379"/>
      <c r="K44" s="379"/>
      <c r="L44" s="379"/>
      <c r="M44" s="379"/>
      <c r="N44" s="413">
        <f>N42*D44</f>
        <v>2081.85</v>
      </c>
    </row>
    <row r="45" spans="2:14" ht="12.75">
      <c r="B45" s="577" t="s">
        <v>199</v>
      </c>
      <c r="C45" s="578"/>
      <c r="D45" s="578"/>
      <c r="E45" s="578"/>
      <c r="F45" s="578"/>
      <c r="G45" s="578"/>
      <c r="H45" s="578"/>
      <c r="I45" s="578"/>
      <c r="J45" s="578"/>
      <c r="K45" s="578"/>
      <c r="L45" s="578"/>
      <c r="M45" s="578"/>
      <c r="N45" s="105">
        <f>N42+N44</f>
        <v>61563.2</v>
      </c>
    </row>
    <row r="46" spans="2:14" ht="12.75">
      <c r="B46" s="419"/>
      <c r="C46" s="419" t="s">
        <v>18</v>
      </c>
      <c r="D46" s="421">
        <v>1</v>
      </c>
      <c r="E46" s="421"/>
      <c r="F46" s="420"/>
      <c r="G46" s="420"/>
      <c r="H46" s="420"/>
      <c r="I46" s="420"/>
      <c r="J46" s="420"/>
      <c r="K46" s="420"/>
      <c r="L46" s="420"/>
      <c r="M46" s="420"/>
      <c r="N46" s="422">
        <f>N45</f>
        <v>61563.2</v>
      </c>
    </row>
    <row r="47" spans="2:14" ht="12.75">
      <c r="B47" s="394"/>
      <c r="C47" s="423" t="s">
        <v>200</v>
      </c>
      <c r="D47" s="349"/>
      <c r="E47" s="424"/>
      <c r="F47" s="424"/>
      <c r="G47" s="424"/>
      <c r="H47" s="424"/>
      <c r="I47" s="424"/>
      <c r="J47" s="424"/>
      <c r="K47" s="424"/>
      <c r="L47" s="424"/>
      <c r="M47" s="424"/>
      <c r="N47" s="425">
        <f>ROUND(N46*0.18,2)</f>
        <v>11081.38</v>
      </c>
    </row>
    <row r="48" spans="2:14" ht="12.75">
      <c r="B48" s="394"/>
      <c r="C48" s="423" t="s">
        <v>201</v>
      </c>
      <c r="D48" s="349"/>
      <c r="E48" s="424"/>
      <c r="F48" s="424"/>
      <c r="G48" s="424"/>
      <c r="H48" s="424"/>
      <c r="I48" s="424"/>
      <c r="J48" s="424"/>
      <c r="K48" s="424"/>
      <c r="L48" s="424"/>
      <c r="M48" s="424"/>
      <c r="N48" s="425">
        <f>N46+N47</f>
        <v>72644.58</v>
      </c>
    </row>
    <row r="49" spans="2:14" ht="12.75">
      <c r="B49" s="426"/>
      <c r="C49" s="28"/>
      <c r="D49" s="350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2:14" ht="12.75">
      <c r="B50" s="426"/>
      <c r="C50" s="28"/>
      <c r="D50" s="350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3:23" ht="15">
      <c r="C51" s="312" t="s">
        <v>213</v>
      </c>
      <c r="D51" s="313"/>
      <c r="H51" s="313"/>
      <c r="W51" s="48"/>
    </row>
    <row r="52" spans="3:23" ht="13.5">
      <c r="C52" s="472" t="s">
        <v>212</v>
      </c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444"/>
      <c r="R52" s="444"/>
      <c r="S52" s="444"/>
      <c r="T52" s="444"/>
      <c r="U52" s="444"/>
      <c r="V52" s="444"/>
      <c r="W52" s="444"/>
    </row>
  </sheetData>
  <sheetProtection/>
  <mergeCells count="26">
    <mergeCell ref="G21:I21"/>
    <mergeCell ref="B30:M30"/>
    <mergeCell ref="C52:W52"/>
    <mergeCell ref="G32:I32"/>
    <mergeCell ref="B41:M41"/>
    <mergeCell ref="B42:M42"/>
    <mergeCell ref="F44:G44"/>
    <mergeCell ref="B45:M45"/>
    <mergeCell ref="C9:N9"/>
    <mergeCell ref="C10:M10"/>
    <mergeCell ref="E11:E12"/>
    <mergeCell ref="F11:M12"/>
    <mergeCell ref="B11:B12"/>
    <mergeCell ref="C11:C12"/>
    <mergeCell ref="D11:D12"/>
    <mergeCell ref="N11:N12"/>
    <mergeCell ref="F13:M13"/>
    <mergeCell ref="B7:N7"/>
    <mergeCell ref="B2:C2"/>
    <mergeCell ref="B3:D3"/>
    <mergeCell ref="F3:O3"/>
    <mergeCell ref="B4:C4"/>
    <mergeCell ref="F4:O4"/>
    <mergeCell ref="B5:C5"/>
    <mergeCell ref="F5:O5"/>
    <mergeCell ref="B8:N8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view="pageLayout" workbookViewId="0" topLeftCell="A12">
      <selection activeCell="C37" sqref="C37"/>
    </sheetView>
  </sheetViews>
  <sheetFormatPr defaultColWidth="9.00390625" defaultRowHeight="12.75"/>
  <cols>
    <col min="1" max="1" width="10.375" style="0" customWidth="1"/>
    <col min="2" max="2" width="12.00390625" style="0" customWidth="1"/>
    <col min="3" max="3" width="75.75390625" style="0" customWidth="1"/>
    <col min="5" max="5" width="4.625" style="0" customWidth="1"/>
  </cols>
  <sheetData>
    <row r="1" spans="1:3" ht="12.75">
      <c r="A1" s="314"/>
      <c r="B1" s="314"/>
      <c r="C1" s="315"/>
    </row>
    <row r="2" spans="1:3" ht="12.75">
      <c r="A2" s="314"/>
      <c r="B2" s="314"/>
      <c r="C2" s="315"/>
    </row>
    <row r="3" spans="1:3" ht="12.75">
      <c r="A3" s="314"/>
      <c r="B3" s="314"/>
      <c r="C3" s="315"/>
    </row>
    <row r="4" spans="1:3" ht="12.75">
      <c r="A4" s="316" t="s">
        <v>28</v>
      </c>
      <c r="B4" s="316"/>
      <c r="C4" s="317" t="s">
        <v>132</v>
      </c>
    </row>
    <row r="5" spans="1:3" ht="12.75">
      <c r="A5" s="318"/>
      <c r="B5" s="318"/>
      <c r="C5" s="319"/>
    </row>
    <row r="6" spans="1:3" ht="12.75">
      <c r="A6" s="318"/>
      <c r="B6" s="318"/>
      <c r="C6" s="319"/>
    </row>
    <row r="7" spans="1:3" ht="12.75">
      <c r="A7" s="316" t="s">
        <v>133</v>
      </c>
      <c r="B7" s="316"/>
      <c r="C7" s="317" t="s">
        <v>134</v>
      </c>
    </row>
    <row r="8" spans="1:3" ht="12.75">
      <c r="A8" s="316" t="s">
        <v>215</v>
      </c>
      <c r="B8" s="316"/>
      <c r="C8" s="317" t="s">
        <v>216</v>
      </c>
    </row>
    <row r="9" spans="1:3" ht="12.75">
      <c r="A9" s="320"/>
      <c r="B9" s="320"/>
      <c r="C9" s="320"/>
    </row>
    <row r="10" spans="1:3" ht="12.75">
      <c r="A10" s="320"/>
      <c r="B10" s="320"/>
      <c r="C10" s="320"/>
    </row>
    <row r="11" spans="1:3" ht="63" customHeight="1">
      <c r="A11" s="579" t="s">
        <v>135</v>
      </c>
      <c r="B11" s="580"/>
      <c r="C11" s="581"/>
    </row>
    <row r="12" spans="1:3" ht="57" customHeight="1">
      <c r="A12" s="582" t="s">
        <v>221</v>
      </c>
      <c r="B12" s="583"/>
      <c r="C12" s="584"/>
    </row>
    <row r="13" spans="1:3" ht="25.5">
      <c r="A13" s="321" t="s">
        <v>136</v>
      </c>
      <c r="B13" s="335">
        <f>1214000</f>
        <v>1214000</v>
      </c>
      <c r="C13" s="322" t="s">
        <v>137</v>
      </c>
    </row>
    <row r="14" spans="1:3" ht="12.75">
      <c r="A14" s="321"/>
      <c r="B14" s="336" t="s">
        <v>211</v>
      </c>
      <c r="C14" s="322" t="s">
        <v>138</v>
      </c>
    </row>
    <row r="15" spans="1:3" ht="12.75">
      <c r="A15" s="321" t="s">
        <v>234</v>
      </c>
      <c r="B15" s="337">
        <v>3.83</v>
      </c>
      <c r="C15" s="323" t="s">
        <v>139</v>
      </c>
    </row>
    <row r="16" spans="1:3" ht="25.5">
      <c r="A16" s="321" t="s">
        <v>140</v>
      </c>
      <c r="B16" s="335">
        <f>B13/B15</f>
        <v>316971.28</v>
      </c>
      <c r="C16" s="322" t="s">
        <v>141</v>
      </c>
    </row>
    <row r="17" spans="1:3" ht="12.75">
      <c r="A17" s="321" t="s">
        <v>232</v>
      </c>
      <c r="B17" s="335">
        <f>170192.56</f>
        <v>170192.56</v>
      </c>
      <c r="C17" s="322" t="s">
        <v>142</v>
      </c>
    </row>
    <row r="18" spans="1:3" ht="12.75">
      <c r="A18" s="321"/>
      <c r="B18" s="336" t="s">
        <v>211</v>
      </c>
      <c r="C18" s="322" t="s">
        <v>143</v>
      </c>
    </row>
    <row r="19" spans="1:3" ht="12.75">
      <c r="A19" s="321" t="s">
        <v>235</v>
      </c>
      <c r="B19" s="337">
        <v>3.91</v>
      </c>
      <c r="C19" s="323" t="s">
        <v>144</v>
      </c>
    </row>
    <row r="20" spans="1:3" ht="25.5">
      <c r="A20" s="321" t="s">
        <v>233</v>
      </c>
      <c r="B20" s="335">
        <f>B17/B19</f>
        <v>43527.51</v>
      </c>
      <c r="C20" s="322" t="s">
        <v>145</v>
      </c>
    </row>
    <row r="21" spans="1:3" ht="25.5">
      <c r="A21" s="324" t="s">
        <v>146</v>
      </c>
      <c r="B21" s="427">
        <v>3.73</v>
      </c>
      <c r="C21" s="325" t="s">
        <v>147</v>
      </c>
    </row>
    <row r="22" spans="1:3" ht="25.5">
      <c r="A22" s="324" t="s">
        <v>146</v>
      </c>
      <c r="B22" s="427">
        <v>3.73</v>
      </c>
      <c r="C22" s="326" t="s">
        <v>148</v>
      </c>
    </row>
    <row r="23" spans="1:3" ht="15.75">
      <c r="A23" s="324"/>
      <c r="B23" s="335">
        <f>(B16+B20)/1000000</f>
        <v>0.36</v>
      </c>
      <c r="C23" s="322" t="s">
        <v>231</v>
      </c>
    </row>
    <row r="24" spans="1:3" ht="38.25">
      <c r="A24" s="321" t="s">
        <v>149</v>
      </c>
      <c r="B24" s="428">
        <v>0.273</v>
      </c>
      <c r="C24" s="322" t="s">
        <v>150</v>
      </c>
    </row>
    <row r="25" spans="1:3" ht="12.75">
      <c r="A25" s="321" t="s">
        <v>12</v>
      </c>
      <c r="B25" s="337">
        <v>18</v>
      </c>
      <c r="C25" s="322" t="s">
        <v>151</v>
      </c>
    </row>
    <row r="26" spans="1:3" ht="25.5">
      <c r="A26" s="321" t="s">
        <v>152</v>
      </c>
      <c r="B26" s="337">
        <v>1</v>
      </c>
      <c r="C26" s="322" t="s">
        <v>153</v>
      </c>
    </row>
    <row r="27" spans="1:3" ht="12.75">
      <c r="A27" s="327" t="s">
        <v>30</v>
      </c>
      <c r="B27" s="337">
        <v>1</v>
      </c>
      <c r="C27" s="323" t="s">
        <v>154</v>
      </c>
    </row>
    <row r="28" spans="1:3" ht="13.5">
      <c r="A28" s="328" t="s">
        <v>155</v>
      </c>
      <c r="B28" s="338">
        <f>(B16*B21+B20*B22)*B24*B26*B27+0.01</f>
        <v>367092.32</v>
      </c>
      <c r="C28" s="322" t="s">
        <v>156</v>
      </c>
    </row>
    <row r="29" spans="1:3" ht="12.75">
      <c r="A29" s="329" t="s">
        <v>12</v>
      </c>
      <c r="B29" s="339">
        <f>B28*B25/100-0.01</f>
        <v>66076.61</v>
      </c>
      <c r="C29" s="322" t="s">
        <v>157</v>
      </c>
    </row>
    <row r="30" spans="1:3" ht="12.75">
      <c r="A30" s="330" t="s">
        <v>74</v>
      </c>
      <c r="B30" s="340">
        <f>B28+B29</f>
        <v>433168.93</v>
      </c>
      <c r="C30" s="331" t="s">
        <v>158</v>
      </c>
    </row>
    <row r="31" spans="1:3" ht="12.75">
      <c r="A31" s="332"/>
      <c r="B31" s="333"/>
      <c r="C31" s="332"/>
    </row>
    <row r="32" spans="1:3" ht="15.75">
      <c r="A32" s="334" t="s">
        <v>236</v>
      </c>
      <c r="B32" s="333"/>
      <c r="C32" s="332"/>
    </row>
    <row r="33" spans="1:3" ht="12.75">
      <c r="A33" s="332"/>
      <c r="B33" s="333"/>
      <c r="C33" s="332"/>
    </row>
    <row r="34" spans="1:3" ht="12.75" customHeight="1">
      <c r="A34" s="443"/>
      <c r="B34" s="444"/>
      <c r="C34" s="444"/>
    </row>
    <row r="35" spans="1:3" ht="12.75">
      <c r="A35" s="314"/>
      <c r="B35" s="320"/>
      <c r="C35" s="320"/>
    </row>
    <row r="36" spans="1:3" ht="12.75" customHeight="1">
      <c r="A36" s="429"/>
      <c r="B36" s="429"/>
      <c r="C36" s="106"/>
    </row>
    <row r="37" spans="1:3" ht="12.75">
      <c r="A37" s="13" t="s">
        <v>213</v>
      </c>
      <c r="B37" s="13"/>
      <c r="C37" s="106"/>
    </row>
    <row r="38" spans="1:3" ht="12.75" customHeight="1">
      <c r="A38" s="445" t="s">
        <v>214</v>
      </c>
      <c r="B38" s="444"/>
      <c r="C38" s="444"/>
    </row>
  </sheetData>
  <sheetProtection/>
  <mergeCells count="4">
    <mergeCell ref="A11:C11"/>
    <mergeCell ref="A12:C12"/>
    <mergeCell ref="A34:C34"/>
    <mergeCell ref="A38:C38"/>
  </mergeCells>
  <printOptions/>
  <pageMargins left="0.20833333333333334" right="0.2395833333333333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Андреева Елена Андреевна</cp:lastModifiedBy>
  <cp:lastPrinted>2018-06-05T10:16:25Z</cp:lastPrinted>
  <dcterms:created xsi:type="dcterms:W3CDTF">2005-04-12T07:03:24Z</dcterms:created>
  <dcterms:modified xsi:type="dcterms:W3CDTF">2018-06-06T11:07:19Z</dcterms:modified>
  <cp:category/>
  <cp:version/>
  <cp:contentType/>
  <cp:contentStatus/>
</cp:coreProperties>
</file>